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o365yewon-my.sharepoint.com/personal/a0210_office_yewon_ac_kr/Documents/바탕 화면/"/>
    </mc:Choice>
  </mc:AlternateContent>
  <xr:revisionPtr revIDLastSave="63" documentId="11_3533F1A3B36071D136C4F86ED47B4D5FA3CAB602" xr6:coauthVersionLast="47" xr6:coauthVersionMax="47" xr10:uidLastSave="{C5CC6DE8-D51E-456A-A1E1-3800695003AC}"/>
  <bookViews>
    <workbookView xWindow="28680" yWindow="-180" windowWidth="29040" windowHeight="15840" xr2:uid="{00000000-000D-0000-FFFF-FFFF00000000}"/>
  </bookViews>
  <sheets>
    <sheet name="예원예술대입찰목록" sheetId="1" r:id="rId1"/>
  </sheets>
  <definedNames>
    <definedName name="_xlnm._FilterDatabase" localSheetId="0" hidden="1">예원예술대입찰목록!$A$1:$Z$623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3" i="1" l="1"/>
  <c r="H353" i="1"/>
  <c r="I337" i="1"/>
  <c r="H337" i="1"/>
  <c r="I24" i="1"/>
  <c r="H24" i="1"/>
  <c r="I483" i="1"/>
  <c r="H483" i="1"/>
  <c r="I268" i="1"/>
  <c r="H268" i="1"/>
  <c r="I382" i="1"/>
  <c r="H382" i="1"/>
  <c r="I430" i="1"/>
  <c r="H430" i="1"/>
  <c r="I257" i="1"/>
  <c r="H257" i="1"/>
  <c r="I463" i="1"/>
  <c r="H463" i="1"/>
  <c r="I360" i="1"/>
  <c r="H360" i="1"/>
  <c r="I288" i="1"/>
  <c r="H288" i="1"/>
  <c r="I279" i="1"/>
  <c r="H279" i="1"/>
  <c r="I29" i="1"/>
  <c r="H29" i="1"/>
  <c r="I300" i="1"/>
  <c r="H300" i="1"/>
  <c r="I299" i="1"/>
  <c r="H299" i="1"/>
  <c r="I135" i="1"/>
  <c r="H135" i="1"/>
  <c r="I20" i="1"/>
  <c r="H20" i="1"/>
  <c r="I593" i="1"/>
  <c r="H593" i="1"/>
  <c r="I549" i="1"/>
  <c r="H549" i="1"/>
  <c r="I381" i="1"/>
  <c r="H381" i="1"/>
  <c r="I380" i="1"/>
  <c r="H380" i="1"/>
  <c r="I187" i="1"/>
  <c r="H187" i="1"/>
  <c r="I141" i="1"/>
  <c r="H141" i="1"/>
  <c r="I108" i="1"/>
  <c r="H108" i="1"/>
  <c r="I523" i="1"/>
  <c r="H523" i="1"/>
  <c r="I205" i="1"/>
  <c r="H205" i="1"/>
  <c r="I606" i="1"/>
  <c r="H606" i="1"/>
  <c r="I607" i="1"/>
  <c r="H607" i="1"/>
  <c r="I153" i="1"/>
  <c r="H153" i="1"/>
  <c r="I436" i="1"/>
  <c r="H436" i="1"/>
  <c r="I435" i="1"/>
  <c r="H435" i="1"/>
  <c r="I434" i="1"/>
  <c r="H434" i="1"/>
  <c r="I433" i="1"/>
  <c r="H433" i="1"/>
  <c r="I520" i="1"/>
  <c r="H520" i="1"/>
  <c r="I404" i="1"/>
  <c r="H404" i="1"/>
  <c r="I148" i="1"/>
  <c r="H148" i="1"/>
  <c r="I185" i="1"/>
  <c r="H185" i="1"/>
  <c r="I170" i="1"/>
  <c r="H170" i="1"/>
  <c r="I159" i="1"/>
  <c r="H159" i="1"/>
  <c r="I519" i="1"/>
  <c r="H519" i="1"/>
  <c r="I467" i="1"/>
  <c r="H467" i="1"/>
  <c r="I416" i="1"/>
  <c r="H416" i="1"/>
  <c r="I414" i="1"/>
  <c r="H414" i="1"/>
  <c r="I409" i="1"/>
  <c r="H409" i="1"/>
  <c r="I403" i="1"/>
  <c r="H403" i="1"/>
  <c r="I400" i="1"/>
  <c r="H400" i="1"/>
  <c r="I399" i="1"/>
  <c r="H399" i="1"/>
  <c r="I398" i="1"/>
  <c r="H398" i="1"/>
  <c r="I397" i="1"/>
  <c r="H397" i="1"/>
  <c r="I395" i="1"/>
  <c r="H395" i="1"/>
  <c r="I374" i="1"/>
  <c r="H374" i="1"/>
  <c r="I318" i="1"/>
  <c r="H318" i="1"/>
  <c r="I317" i="1"/>
  <c r="H317" i="1"/>
  <c r="I316" i="1"/>
  <c r="H316" i="1"/>
  <c r="I307" i="1"/>
  <c r="H307" i="1"/>
  <c r="I306" i="1"/>
  <c r="H306" i="1"/>
  <c r="I305" i="1"/>
  <c r="H305" i="1"/>
  <c r="I304" i="1"/>
  <c r="H304" i="1"/>
  <c r="I271" i="1"/>
  <c r="H271" i="1"/>
  <c r="I193" i="1"/>
  <c r="H193" i="1"/>
  <c r="I122" i="1"/>
  <c r="H122" i="1"/>
  <c r="I72" i="1"/>
  <c r="H72" i="1"/>
  <c r="I65" i="1"/>
  <c r="H65" i="1"/>
  <c r="I54" i="1"/>
  <c r="H54" i="1"/>
  <c r="I52" i="1"/>
  <c r="H52" i="1"/>
  <c r="I39" i="1"/>
  <c r="H39" i="1"/>
  <c r="I368" i="1"/>
  <c r="H368" i="1"/>
  <c r="I189" i="1"/>
  <c r="H189" i="1"/>
  <c r="I37" i="1"/>
  <c r="H37" i="1"/>
  <c r="I190" i="1"/>
  <c r="H190" i="1"/>
  <c r="I616" i="1"/>
  <c r="H616" i="1"/>
  <c r="I499" i="1"/>
  <c r="H499" i="1"/>
  <c r="I314" i="1"/>
  <c r="H314" i="1"/>
  <c r="I245" i="1"/>
  <c r="H245" i="1"/>
  <c r="I233" i="1"/>
  <c r="H233" i="1"/>
  <c r="I207" i="1"/>
  <c r="H207" i="1"/>
  <c r="I143" i="1"/>
  <c r="H143" i="1"/>
  <c r="I142" i="1"/>
  <c r="H142" i="1"/>
  <c r="I94" i="1"/>
  <c r="H94" i="1"/>
  <c r="I77" i="1"/>
  <c r="H77" i="1"/>
  <c r="I46" i="1"/>
  <c r="H46" i="1"/>
  <c r="I225" i="1"/>
  <c r="H225" i="1"/>
  <c r="I51" i="1"/>
  <c r="H51" i="1"/>
  <c r="I290" i="1"/>
  <c r="H290" i="1"/>
  <c r="I277" i="1"/>
  <c r="H277" i="1"/>
  <c r="I276" i="1"/>
  <c r="H276" i="1"/>
  <c r="I249" i="1"/>
  <c r="H249" i="1"/>
  <c r="I286" i="1"/>
  <c r="H286" i="1"/>
  <c r="I181" i="1"/>
  <c r="H181" i="1"/>
  <c r="I422" i="1"/>
  <c r="H422" i="1"/>
  <c r="I284" i="1"/>
  <c r="H284" i="1"/>
  <c r="I184" i="1"/>
  <c r="H184" i="1"/>
  <c r="I156" i="1"/>
  <c r="H156" i="1"/>
  <c r="I22" i="1"/>
  <c r="H22" i="1"/>
  <c r="I336" i="1"/>
  <c r="H336" i="1"/>
  <c r="I45" i="1"/>
  <c r="H45" i="1"/>
  <c r="I472" i="1"/>
  <c r="H472" i="1"/>
  <c r="I424" i="1"/>
  <c r="H424" i="1"/>
  <c r="I379" i="1"/>
  <c r="H379" i="1"/>
  <c r="I188" i="1"/>
  <c r="H188" i="1"/>
  <c r="I131" i="1"/>
  <c r="H131" i="1"/>
  <c r="I127" i="1"/>
  <c r="H127" i="1"/>
  <c r="I355" i="1"/>
  <c r="H355" i="1"/>
  <c r="I180" i="1"/>
  <c r="H180" i="1"/>
  <c r="I162" i="1"/>
  <c r="H162" i="1"/>
  <c r="I128" i="1"/>
  <c r="H128" i="1"/>
  <c r="I123" i="1"/>
  <c r="H123" i="1"/>
  <c r="I584" i="1"/>
  <c r="H584" i="1"/>
  <c r="I425" i="1"/>
  <c r="H425" i="1"/>
  <c r="I235" i="1"/>
  <c r="H235" i="1"/>
  <c r="I471" i="1"/>
  <c r="H471" i="1"/>
  <c r="I405" i="1"/>
  <c r="H405" i="1"/>
  <c r="I394" i="1"/>
  <c r="H394" i="1"/>
  <c r="I228" i="1"/>
  <c r="H228" i="1"/>
  <c r="I121" i="1"/>
  <c r="H121" i="1"/>
  <c r="I447" i="1"/>
  <c r="H447" i="1"/>
  <c r="I14" i="1"/>
  <c r="H14" i="1"/>
  <c r="I560" i="1"/>
  <c r="H560" i="1"/>
  <c r="I441" i="1"/>
  <c r="H441" i="1"/>
  <c r="I186" i="1"/>
  <c r="H186" i="1"/>
  <c r="I178" i="1"/>
  <c r="H178" i="1"/>
  <c r="I387" i="1"/>
  <c r="H387" i="1"/>
  <c r="I556" i="1"/>
  <c r="H556" i="1"/>
  <c r="I408" i="1"/>
  <c r="H408" i="1"/>
  <c r="I273" i="1"/>
  <c r="H273" i="1"/>
  <c r="I166" i="1"/>
  <c r="H166" i="1"/>
  <c r="I155" i="1"/>
  <c r="H155" i="1"/>
  <c r="I132" i="1"/>
  <c r="H132" i="1"/>
  <c r="I129" i="1"/>
  <c r="H129" i="1"/>
  <c r="I562" i="1"/>
  <c r="H562" i="1"/>
  <c r="I594" i="1"/>
  <c r="H594" i="1"/>
  <c r="I587" i="1"/>
  <c r="H587" i="1"/>
  <c r="I218" i="1"/>
  <c r="H218" i="1"/>
  <c r="I168" i="1"/>
  <c r="H168" i="1"/>
  <c r="I160" i="1"/>
  <c r="H160" i="1"/>
  <c r="I152" i="1"/>
  <c r="H152" i="1"/>
  <c r="I149" i="1"/>
  <c r="H149" i="1"/>
  <c r="I130" i="1"/>
  <c r="H130" i="1"/>
  <c r="I58" i="1"/>
  <c r="H58" i="1"/>
  <c r="I35" i="1"/>
  <c r="H35" i="1"/>
  <c r="I581" i="1"/>
  <c r="H581" i="1"/>
  <c r="I579" i="1"/>
  <c r="H579" i="1"/>
  <c r="I561" i="1"/>
  <c r="H561" i="1"/>
  <c r="I361" i="1"/>
  <c r="H361" i="1"/>
  <c r="I325" i="1"/>
  <c r="H325" i="1"/>
  <c r="I281" i="1"/>
  <c r="H281" i="1"/>
  <c r="I200" i="1"/>
  <c r="H200" i="1"/>
  <c r="I500" i="1"/>
  <c r="H500" i="1"/>
  <c r="I476" i="1"/>
  <c r="H476" i="1"/>
  <c r="I455" i="1"/>
  <c r="H455" i="1"/>
  <c r="I443" i="1"/>
  <c r="H443" i="1"/>
  <c r="I369" i="1"/>
  <c r="H369" i="1"/>
  <c r="I195" i="1"/>
  <c r="H195" i="1"/>
  <c r="I165" i="1"/>
  <c r="H165" i="1"/>
  <c r="I67" i="1"/>
  <c r="H67" i="1"/>
  <c r="I38" i="1"/>
  <c r="H38" i="1"/>
  <c r="I263" i="1"/>
  <c r="H263" i="1"/>
  <c r="I230" i="1"/>
  <c r="H230" i="1"/>
  <c r="I212" i="1"/>
  <c r="H212" i="1"/>
  <c r="I179" i="1"/>
  <c r="H179" i="1"/>
  <c r="I19" i="1"/>
  <c r="H19" i="1"/>
  <c r="I15" i="1"/>
  <c r="H15" i="1"/>
  <c r="I470" i="1"/>
  <c r="H470" i="1"/>
  <c r="I140" i="1"/>
  <c r="H140" i="1"/>
  <c r="I503" i="1"/>
  <c r="H503" i="1"/>
  <c r="I259" i="1"/>
  <c r="H259" i="1"/>
  <c r="I588" i="1"/>
  <c r="H588" i="1"/>
  <c r="I573" i="1"/>
  <c r="H573" i="1"/>
  <c r="I498" i="1"/>
  <c r="H498" i="1"/>
  <c r="I450" i="1"/>
  <c r="H450" i="1"/>
  <c r="I567" i="1"/>
  <c r="H567" i="1"/>
  <c r="I557" i="1"/>
  <c r="H557" i="1"/>
  <c r="I545" i="1"/>
  <c r="H545" i="1"/>
  <c r="I544" i="1"/>
  <c r="H544" i="1"/>
  <c r="I541" i="1"/>
  <c r="H541" i="1"/>
  <c r="I521" i="1"/>
  <c r="H521" i="1"/>
  <c r="I55" i="1"/>
  <c r="H55" i="1"/>
  <c r="I597" i="1"/>
  <c r="H597" i="1"/>
  <c r="I509" i="1"/>
  <c r="H509" i="1"/>
  <c r="I208" i="1"/>
  <c r="H208" i="1"/>
  <c r="I126" i="1"/>
  <c r="H126" i="1"/>
  <c r="I30" i="1"/>
  <c r="H30" i="1"/>
  <c r="I559" i="1"/>
  <c r="H559" i="1"/>
  <c r="I479" i="1"/>
  <c r="H479" i="1"/>
  <c r="I446" i="1"/>
  <c r="H446" i="1"/>
  <c r="I427" i="1"/>
  <c r="H427" i="1"/>
  <c r="I349" i="1"/>
  <c r="H349" i="1"/>
  <c r="I274" i="1"/>
  <c r="H274" i="1"/>
  <c r="I267" i="1"/>
  <c r="H267" i="1"/>
  <c r="I98" i="1"/>
  <c r="H98" i="1"/>
  <c r="I5" i="1"/>
  <c r="H5" i="1"/>
  <c r="I595" i="1"/>
  <c r="H595" i="1"/>
  <c r="I586" i="1"/>
  <c r="H586" i="1"/>
  <c r="I572" i="1"/>
  <c r="H572" i="1"/>
  <c r="I546" i="1"/>
  <c r="H546" i="1"/>
  <c r="I534" i="1"/>
  <c r="H534" i="1"/>
  <c r="I533" i="1"/>
  <c r="H533" i="1"/>
  <c r="I464" i="1"/>
  <c r="H464" i="1"/>
  <c r="I421" i="1"/>
  <c r="H421" i="1"/>
  <c r="I410" i="1"/>
  <c r="H410" i="1"/>
  <c r="I350" i="1"/>
  <c r="H350" i="1"/>
  <c r="I248" i="1"/>
  <c r="H248" i="1"/>
  <c r="I238" i="1"/>
  <c r="H238" i="1"/>
  <c r="I138" i="1"/>
  <c r="H138" i="1"/>
  <c r="I137" i="1"/>
  <c r="H137" i="1"/>
  <c r="I115" i="1"/>
  <c r="H115" i="1"/>
  <c r="I75" i="1"/>
  <c r="H75" i="1"/>
  <c r="I26" i="1"/>
  <c r="H26" i="1"/>
  <c r="I6" i="1"/>
  <c r="H6" i="1"/>
  <c r="I592" i="1"/>
  <c r="H592" i="1"/>
  <c r="I578" i="1"/>
  <c r="H578" i="1"/>
  <c r="I537" i="1"/>
  <c r="H537" i="1"/>
  <c r="I526" i="1"/>
  <c r="H526" i="1"/>
  <c r="I490" i="1"/>
  <c r="H490" i="1"/>
  <c r="I489" i="1"/>
  <c r="H489" i="1"/>
  <c r="I488" i="1"/>
  <c r="H488" i="1"/>
  <c r="I457" i="1"/>
  <c r="H457" i="1"/>
  <c r="I438" i="1"/>
  <c r="H438" i="1"/>
  <c r="I437" i="1"/>
  <c r="H437" i="1"/>
  <c r="I357" i="1"/>
  <c r="H357" i="1"/>
  <c r="I351" i="1"/>
  <c r="H351" i="1"/>
  <c r="I255" i="1"/>
  <c r="H255" i="1"/>
  <c r="I254" i="1"/>
  <c r="H254" i="1"/>
  <c r="I220" i="1"/>
  <c r="H220" i="1"/>
  <c r="I216" i="1"/>
  <c r="H216" i="1"/>
  <c r="I198" i="1"/>
  <c r="H198" i="1"/>
  <c r="I147" i="1"/>
  <c r="H147" i="1"/>
  <c r="I118" i="1"/>
  <c r="H118" i="1"/>
  <c r="I107" i="1"/>
  <c r="H107" i="1"/>
  <c r="I86" i="1"/>
  <c r="H86" i="1"/>
  <c r="I85" i="1"/>
  <c r="H85" i="1"/>
  <c r="I80" i="1"/>
  <c r="H80" i="1"/>
  <c r="I474" i="1"/>
  <c r="H474" i="1"/>
  <c r="I289" i="1"/>
  <c r="H289" i="1"/>
  <c r="I598" i="1"/>
  <c r="H598" i="1"/>
  <c r="I530" i="1"/>
  <c r="H530" i="1"/>
  <c r="I497" i="1"/>
  <c r="H497" i="1"/>
  <c r="I423" i="1"/>
  <c r="H423" i="1"/>
  <c r="I301" i="1"/>
  <c r="H301" i="1"/>
  <c r="I295" i="1"/>
  <c r="H295" i="1"/>
  <c r="I285" i="1"/>
  <c r="H285" i="1"/>
  <c r="I272" i="1"/>
  <c r="H272" i="1"/>
  <c r="I244" i="1"/>
  <c r="H244" i="1"/>
  <c r="I174" i="1"/>
  <c r="H174" i="1"/>
  <c r="I64" i="1"/>
  <c r="H64" i="1"/>
  <c r="I580" i="1"/>
  <c r="H580" i="1"/>
  <c r="I529" i="1"/>
  <c r="H529" i="1"/>
  <c r="I431" i="1"/>
  <c r="H431" i="1"/>
  <c r="I356" i="1"/>
  <c r="H356" i="1"/>
  <c r="I332" i="1"/>
  <c r="H332" i="1"/>
  <c r="I330" i="1"/>
  <c r="H330" i="1"/>
  <c r="I322" i="1"/>
  <c r="H322" i="1"/>
  <c r="I574" i="1"/>
  <c r="H574" i="1"/>
  <c r="I384" i="1"/>
  <c r="H384" i="1"/>
  <c r="I590" i="1"/>
  <c r="H590" i="1"/>
  <c r="I589" i="1"/>
  <c r="H589" i="1"/>
  <c r="I516" i="1"/>
  <c r="H516" i="1"/>
  <c r="I462" i="1"/>
  <c r="H462" i="1"/>
  <c r="I461" i="1"/>
  <c r="H461" i="1"/>
  <c r="I378" i="1"/>
  <c r="H378" i="1"/>
  <c r="I358" i="1"/>
  <c r="H358" i="1"/>
  <c r="I345" i="1"/>
  <c r="H345" i="1"/>
  <c r="I344" i="1"/>
  <c r="H344" i="1"/>
  <c r="I320" i="1"/>
  <c r="H320" i="1"/>
  <c r="I354" i="1"/>
  <c r="H354" i="1"/>
  <c r="I517" i="1"/>
  <c r="H517" i="1"/>
  <c r="I303" i="1"/>
  <c r="H303" i="1"/>
  <c r="I312" i="1"/>
  <c r="H312" i="1"/>
  <c r="I275" i="1"/>
  <c r="H275" i="1"/>
  <c r="I134" i="1"/>
  <c r="H134" i="1"/>
  <c r="I17" i="1"/>
  <c r="H17" i="1"/>
  <c r="I454" i="1"/>
  <c r="H454" i="1"/>
  <c r="I396" i="1"/>
  <c r="H396" i="1"/>
  <c r="I194" i="1"/>
  <c r="H194" i="1"/>
  <c r="I163" i="1"/>
  <c r="H163" i="1"/>
  <c r="I161" i="1"/>
  <c r="H161" i="1"/>
  <c r="I133" i="1"/>
  <c r="H133" i="1"/>
  <c r="I53" i="1"/>
  <c r="H53" i="1"/>
  <c r="I43" i="1"/>
  <c r="H43" i="1"/>
  <c r="I28" i="1"/>
  <c r="H28" i="1"/>
  <c r="I27" i="1"/>
  <c r="H27" i="1"/>
  <c r="I150" i="1"/>
  <c r="H150" i="1"/>
  <c r="I571" i="1"/>
  <c r="H571" i="1"/>
  <c r="I298" i="1"/>
  <c r="H298" i="1"/>
  <c r="I278" i="1"/>
  <c r="H278" i="1"/>
  <c r="I570" i="1"/>
  <c r="H570" i="1"/>
  <c r="I540" i="1"/>
  <c r="H540" i="1"/>
  <c r="I478" i="1"/>
  <c r="H478" i="1"/>
  <c r="I328" i="1"/>
  <c r="H328" i="1"/>
  <c r="I97" i="1"/>
  <c r="H97" i="1"/>
  <c r="I531" i="1"/>
  <c r="H531" i="1"/>
  <c r="I492" i="1"/>
  <c r="H492" i="1"/>
  <c r="I477" i="1"/>
  <c r="H477" i="1"/>
  <c r="I445" i="1"/>
  <c r="H445" i="1"/>
  <c r="I388" i="1"/>
  <c r="H388" i="1"/>
  <c r="I59" i="1"/>
  <c r="H59" i="1"/>
  <c r="I591" i="1"/>
  <c r="H591" i="1"/>
  <c r="I449" i="1"/>
  <c r="H449" i="1"/>
  <c r="I346" i="1"/>
  <c r="H346" i="1"/>
  <c r="I210" i="1"/>
  <c r="H210" i="1"/>
  <c r="I106" i="1"/>
  <c r="H106" i="1"/>
  <c r="I217" i="1"/>
  <c r="H217" i="1"/>
  <c r="I390" i="1"/>
  <c r="H390" i="1"/>
  <c r="I376" i="1"/>
  <c r="H376" i="1"/>
  <c r="I601" i="1"/>
  <c r="H601" i="1"/>
  <c r="I553" i="1"/>
  <c r="H553" i="1"/>
  <c r="I109" i="1"/>
  <c r="H109" i="1"/>
  <c r="I12" i="1"/>
  <c r="H12" i="1"/>
  <c r="I585" i="1"/>
  <c r="H585" i="1"/>
  <c r="I569" i="1"/>
  <c r="H569" i="1"/>
  <c r="I532" i="1"/>
  <c r="H532" i="1"/>
  <c r="I527" i="1"/>
  <c r="H527" i="1"/>
  <c r="I367" i="1"/>
  <c r="H367" i="1"/>
  <c r="I363" i="1"/>
  <c r="H363" i="1"/>
  <c r="I13" i="1"/>
  <c r="H13" i="1"/>
  <c r="I7" i="1"/>
  <c r="H7" i="1"/>
  <c r="I551" i="1"/>
  <c r="H551" i="1"/>
  <c r="I514" i="1"/>
  <c r="H514" i="1"/>
  <c r="I512" i="1"/>
  <c r="H512" i="1"/>
  <c r="I510" i="1"/>
  <c r="H510" i="1"/>
  <c r="I501" i="1"/>
  <c r="H501" i="1"/>
  <c r="I475" i="1"/>
  <c r="H475" i="1"/>
  <c r="I469" i="1"/>
  <c r="H469" i="1"/>
  <c r="I426" i="1"/>
  <c r="H426" i="1"/>
  <c r="I385" i="1"/>
  <c r="H385" i="1"/>
  <c r="I342" i="1"/>
  <c r="H342" i="1"/>
  <c r="I340" i="1"/>
  <c r="H340" i="1"/>
  <c r="I338" i="1"/>
  <c r="H338" i="1"/>
  <c r="I439" i="1"/>
  <c r="H439" i="1"/>
  <c r="I252" i="1"/>
  <c r="H252" i="1"/>
  <c r="I528" i="1"/>
  <c r="H528" i="1"/>
  <c r="I48" i="1"/>
  <c r="H48" i="1"/>
  <c r="I429" i="1"/>
  <c r="H429" i="1"/>
  <c r="I36" i="1"/>
  <c r="H36" i="1"/>
  <c r="I21" i="1"/>
  <c r="H21" i="1"/>
  <c r="I536" i="1"/>
  <c r="H536" i="1"/>
  <c r="I93" i="1"/>
  <c r="H93" i="1"/>
  <c r="I90" i="1"/>
  <c r="H90" i="1"/>
  <c r="I576" i="1"/>
  <c r="H576" i="1"/>
  <c r="I61" i="1"/>
  <c r="H61" i="1"/>
  <c r="I554" i="1"/>
  <c r="H554" i="1"/>
  <c r="I493" i="1"/>
  <c r="H493" i="1"/>
  <c r="I124" i="1"/>
  <c r="H124" i="1"/>
  <c r="I47" i="1"/>
  <c r="H47" i="1"/>
  <c r="I506" i="1"/>
  <c r="H506" i="1"/>
  <c r="I468" i="1"/>
  <c r="H468" i="1"/>
  <c r="I211" i="1"/>
  <c r="H211" i="1"/>
  <c r="I270" i="1"/>
  <c r="H270" i="1"/>
  <c r="I339" i="1"/>
  <c r="H339" i="1"/>
  <c r="I324" i="1"/>
  <c r="H324" i="1"/>
  <c r="I237" i="1"/>
  <c r="H237" i="1"/>
  <c r="I448" i="1"/>
  <c r="H448" i="1"/>
  <c r="I440" i="1"/>
  <c r="H440" i="1"/>
  <c r="I319" i="1"/>
  <c r="H319" i="1"/>
  <c r="I258" i="1"/>
  <c r="H258" i="1"/>
  <c r="I113" i="1"/>
  <c r="H113" i="1"/>
  <c r="I583" i="1"/>
  <c r="H583" i="1"/>
  <c r="I542" i="1"/>
  <c r="H542" i="1"/>
  <c r="I525" i="1"/>
  <c r="H525" i="1"/>
  <c r="I496" i="1"/>
  <c r="H496" i="1"/>
  <c r="I466" i="1"/>
  <c r="H466" i="1"/>
  <c r="I392" i="1"/>
  <c r="H392" i="1"/>
  <c r="I280" i="1"/>
  <c r="H280" i="1"/>
  <c r="I302" i="1"/>
  <c r="H302" i="1"/>
  <c r="I297" i="1"/>
  <c r="H297" i="1"/>
  <c r="I458" i="1"/>
  <c r="H458" i="1"/>
  <c r="I575" i="1"/>
  <c r="H575" i="1"/>
  <c r="I117" i="1"/>
  <c r="H117" i="1"/>
  <c r="I504" i="1"/>
  <c r="H504" i="1"/>
  <c r="I550" i="1"/>
  <c r="H550" i="1"/>
  <c r="I543" i="1"/>
  <c r="H543" i="1"/>
  <c r="I505" i="1"/>
  <c r="H505" i="1"/>
  <c r="I413" i="1"/>
  <c r="H413" i="1"/>
  <c r="I110" i="1"/>
  <c r="H110" i="1"/>
  <c r="I84" i="1"/>
  <c r="H84" i="1"/>
  <c r="I62" i="1"/>
  <c r="H62" i="1"/>
  <c r="I452" i="1"/>
  <c r="H452" i="1"/>
  <c r="I383" i="1"/>
  <c r="H383" i="1"/>
  <c r="I373" i="1"/>
  <c r="H373" i="1"/>
  <c r="I329" i="1"/>
  <c r="H329" i="1"/>
  <c r="I327" i="1"/>
  <c r="H327" i="1"/>
  <c r="I10" i="1"/>
  <c r="H10" i="1"/>
  <c r="I4" i="1"/>
  <c r="H4" i="1"/>
  <c r="I524" i="1"/>
  <c r="H524" i="1"/>
  <c r="I333" i="1"/>
  <c r="H333" i="1"/>
  <c r="I265" i="1"/>
  <c r="H265" i="1"/>
  <c r="I564" i="1"/>
  <c r="H564" i="1"/>
  <c r="I417" i="1"/>
  <c r="H417" i="1"/>
  <c r="I608" i="1"/>
  <c r="H608" i="1"/>
  <c r="I23" i="1"/>
  <c r="H23" i="1"/>
  <c r="I568" i="1"/>
  <c r="H568" i="1"/>
  <c r="I558" i="1"/>
  <c r="H558" i="1"/>
  <c r="I511" i="1"/>
  <c r="H511" i="1"/>
  <c r="I473" i="1"/>
  <c r="H473" i="1"/>
  <c r="I362" i="1"/>
  <c r="H362" i="1"/>
  <c r="I359" i="1"/>
  <c r="H359" i="1"/>
  <c r="I348" i="1"/>
  <c r="H348" i="1"/>
  <c r="I347" i="1"/>
  <c r="H347" i="1"/>
  <c r="I341" i="1"/>
  <c r="H341" i="1"/>
  <c r="I313" i="1"/>
  <c r="H313" i="1"/>
  <c r="I309" i="1"/>
  <c r="H309" i="1"/>
  <c r="I89" i="1"/>
  <c r="H89" i="1"/>
  <c r="I87" i="1"/>
  <c r="H87" i="1"/>
  <c r="I262" i="1"/>
  <c r="H262" i="1"/>
  <c r="I343" i="1"/>
  <c r="H343" i="1"/>
  <c r="I484" i="1"/>
  <c r="H484" i="1"/>
  <c r="I57" i="1"/>
  <c r="H57" i="1"/>
  <c r="I535" i="1"/>
  <c r="H535" i="1"/>
  <c r="I487" i="1"/>
  <c r="H487" i="1"/>
  <c r="I199" i="1"/>
  <c r="H199" i="1"/>
  <c r="I495" i="1"/>
  <c r="H495" i="1"/>
  <c r="I70" i="1"/>
  <c r="H70" i="1"/>
  <c r="I241" i="1"/>
  <c r="H241" i="1"/>
  <c r="I79" i="1"/>
  <c r="H79" i="1"/>
  <c r="I352" i="1"/>
  <c r="H352" i="1"/>
  <c r="I242" i="1"/>
  <c r="H242" i="1"/>
  <c r="I240" i="1"/>
  <c r="H240" i="1"/>
  <c r="I239" i="1"/>
  <c r="H239" i="1"/>
  <c r="I582" i="1"/>
  <c r="H582" i="1"/>
  <c r="I101" i="1"/>
  <c r="H101" i="1"/>
  <c r="I563" i="1"/>
  <c r="H563" i="1"/>
  <c r="I432" i="1"/>
  <c r="H432" i="1"/>
  <c r="I365" i="1"/>
  <c r="H365" i="1"/>
  <c r="I364" i="1"/>
  <c r="H364" i="1"/>
  <c r="I315" i="1"/>
  <c r="H315" i="1"/>
  <c r="I282" i="1"/>
  <c r="H282" i="1"/>
  <c r="I596" i="1"/>
  <c r="H596" i="1"/>
  <c r="I566" i="1"/>
  <c r="H566" i="1"/>
  <c r="I513" i="1"/>
  <c r="H513" i="1"/>
  <c r="I236" i="1"/>
  <c r="H236" i="1"/>
  <c r="I34" i="1"/>
  <c r="H34" i="1"/>
  <c r="I111" i="1"/>
  <c r="H111" i="1"/>
  <c r="I139" i="1"/>
  <c r="H139" i="1"/>
  <c r="I442" i="1"/>
  <c r="H442" i="1"/>
  <c r="I411" i="1"/>
  <c r="H411" i="1"/>
  <c r="I146" i="1"/>
  <c r="H146" i="1"/>
  <c r="I145" i="1"/>
  <c r="H145" i="1"/>
  <c r="I16" i="1"/>
  <c r="H16" i="1"/>
  <c r="I375" i="1"/>
  <c r="H375" i="1"/>
  <c r="I136" i="1"/>
  <c r="H136" i="1"/>
  <c r="I120" i="1"/>
  <c r="H120" i="1"/>
  <c r="I175" i="1"/>
  <c r="H175" i="1"/>
  <c r="I283" i="1"/>
  <c r="H283" i="1"/>
  <c r="I614" i="1"/>
  <c r="H614" i="1"/>
  <c r="I612" i="1"/>
  <c r="H612" i="1"/>
  <c r="I68" i="1"/>
  <c r="H68" i="1"/>
  <c r="I119" i="1"/>
  <c r="H119" i="1"/>
  <c r="I460" i="1"/>
  <c r="H460" i="1"/>
  <c r="I555" i="1"/>
  <c r="H555" i="1"/>
  <c r="I377" i="1"/>
  <c r="H377" i="1"/>
  <c r="I264" i="1"/>
  <c r="H264" i="1"/>
  <c r="I548" i="1"/>
  <c r="H548" i="1"/>
  <c r="I256" i="1"/>
  <c r="H256" i="1"/>
  <c r="I232" i="1"/>
  <c r="H232" i="1"/>
  <c r="I459" i="1"/>
  <c r="H459" i="1"/>
  <c r="I615" i="1"/>
  <c r="H615" i="1"/>
  <c r="I610" i="1"/>
  <c r="H610" i="1"/>
  <c r="I213" i="1"/>
  <c r="H213" i="1"/>
  <c r="I105" i="1"/>
  <c r="H105" i="1"/>
  <c r="I69" i="1"/>
  <c r="H69" i="1"/>
  <c r="I50" i="1"/>
  <c r="H50" i="1"/>
  <c r="I611" i="1"/>
  <c r="H611" i="1"/>
  <c r="I92" i="1"/>
  <c r="H92" i="1"/>
  <c r="I88" i="1"/>
  <c r="H88" i="1"/>
  <c r="I196" i="1"/>
  <c r="H196" i="1"/>
  <c r="I617" i="1"/>
  <c r="H617" i="1"/>
  <c r="I321" i="1"/>
  <c r="H321" i="1"/>
  <c r="I415" i="1"/>
  <c r="H415" i="1"/>
  <c r="I11" i="1"/>
  <c r="H11" i="1"/>
  <c r="I444" i="1"/>
  <c r="H444" i="1"/>
  <c r="I456" i="1"/>
  <c r="H456" i="1"/>
  <c r="I412" i="1"/>
  <c r="H412" i="1"/>
  <c r="I63" i="1"/>
  <c r="H63" i="1"/>
  <c r="I41" i="1"/>
  <c r="H41" i="1"/>
  <c r="I40" i="1"/>
  <c r="H40" i="1"/>
  <c r="I407" i="1"/>
  <c r="I221" i="1"/>
  <c r="H221" i="1"/>
  <c r="I331" i="1"/>
  <c r="H331" i="1"/>
  <c r="I323" i="1"/>
  <c r="H323" i="1"/>
  <c r="I173" i="1"/>
  <c r="H173" i="1"/>
  <c r="I215" i="1"/>
  <c r="H215" i="1"/>
  <c r="I78" i="1"/>
  <c r="H78" i="1"/>
  <c r="I266" i="1"/>
  <c r="H266" i="1"/>
  <c r="I260" i="1"/>
  <c r="H260" i="1"/>
  <c r="I214" i="1"/>
  <c r="H214" i="1"/>
  <c r="I192" i="1"/>
  <c r="H192" i="1"/>
  <c r="I151" i="1"/>
  <c r="H151" i="1"/>
  <c r="I125" i="1"/>
  <c r="H125" i="1"/>
  <c r="I56" i="1"/>
  <c r="H56" i="1"/>
  <c r="I482" i="1"/>
  <c r="H482" i="1"/>
  <c r="I229" i="1"/>
  <c r="H229" i="1"/>
  <c r="I209" i="1"/>
  <c r="H209" i="1"/>
  <c r="I169" i="1"/>
  <c r="H169" i="1"/>
  <c r="I226" i="1"/>
  <c r="H226" i="1"/>
  <c r="I18" i="1"/>
  <c r="H18" i="1"/>
  <c r="I419" i="1"/>
  <c r="H419" i="1"/>
  <c r="I391" i="1"/>
  <c r="H391" i="1"/>
  <c r="I522" i="1"/>
  <c r="H522" i="1"/>
  <c r="I428" i="1"/>
  <c r="H428" i="1"/>
  <c r="I253" i="1"/>
  <c r="H253" i="1"/>
  <c r="I603" i="1"/>
  <c r="H603" i="1"/>
  <c r="I451" i="1"/>
  <c r="H451" i="1"/>
  <c r="I222" i="1"/>
  <c r="H222" i="1"/>
  <c r="I604" i="1"/>
  <c r="H604" i="1"/>
  <c r="I547" i="1"/>
  <c r="H547" i="1"/>
  <c r="I481" i="1"/>
  <c r="H481" i="1"/>
  <c r="I334" i="1"/>
  <c r="H334" i="1"/>
  <c r="I144" i="1"/>
  <c r="H144" i="1"/>
  <c r="I112" i="1"/>
  <c r="H112" i="1"/>
  <c r="I100" i="1"/>
  <c r="H100" i="1"/>
  <c r="I393" i="1"/>
  <c r="H393" i="1"/>
  <c r="I372" i="1"/>
  <c r="H372" i="1"/>
  <c r="I183" i="1"/>
  <c r="H183" i="1"/>
  <c r="I182" i="1"/>
  <c r="H182" i="1"/>
  <c r="I176" i="1"/>
  <c r="H176" i="1"/>
  <c r="I164" i="1"/>
  <c r="H164" i="1"/>
  <c r="I158" i="1"/>
  <c r="H158" i="1"/>
  <c r="I157" i="1"/>
  <c r="H157" i="1"/>
  <c r="I154" i="1"/>
  <c r="H154" i="1"/>
  <c r="I600" i="1"/>
  <c r="H600" i="1"/>
  <c r="I219" i="1"/>
  <c r="H219" i="1"/>
  <c r="I201" i="1"/>
  <c r="H201" i="1"/>
  <c r="I296" i="1"/>
  <c r="H296" i="1"/>
  <c r="I73" i="1"/>
  <c r="H73" i="1"/>
  <c r="I9" i="1"/>
  <c r="H9" i="1"/>
  <c r="I3" i="1"/>
  <c r="H3" i="1"/>
  <c r="I83" i="1"/>
  <c r="H83" i="1"/>
  <c r="I247" i="1"/>
  <c r="H247" i="1"/>
  <c r="I227" i="1"/>
  <c r="H227" i="1"/>
  <c r="I465" i="1"/>
  <c r="H465" i="1"/>
  <c r="I291" i="1"/>
  <c r="H291" i="1"/>
  <c r="I401" i="1"/>
  <c r="H401" i="1"/>
  <c r="I234" i="1"/>
  <c r="H234" i="1"/>
  <c r="I191" i="1"/>
  <c r="H191" i="1"/>
  <c r="I402" i="1"/>
  <c r="H402" i="1"/>
  <c r="I602" i="1"/>
  <c r="H602" i="1"/>
  <c r="I485" i="1"/>
  <c r="H485" i="1"/>
  <c r="I335" i="1"/>
  <c r="H335" i="1"/>
  <c r="I223" i="1"/>
  <c r="H223" i="1"/>
  <c r="I494" i="1"/>
  <c r="H494" i="1"/>
  <c r="I32" i="1"/>
  <c r="H32" i="1"/>
  <c r="I206" i="1"/>
  <c r="H206" i="1"/>
  <c r="I103" i="1"/>
  <c r="H103" i="1"/>
  <c r="I74" i="1"/>
  <c r="H74" i="1"/>
  <c r="I66" i="1"/>
  <c r="H66" i="1"/>
  <c r="I42" i="1"/>
  <c r="H42" i="1"/>
  <c r="I599" i="1"/>
  <c r="H599" i="1"/>
  <c r="I366" i="1"/>
  <c r="H366" i="1"/>
  <c r="I95" i="1"/>
  <c r="H95" i="1"/>
  <c r="I622" i="1"/>
  <c r="H622" i="1"/>
  <c r="I515" i="1"/>
  <c r="H515" i="1"/>
  <c r="I539" i="1"/>
  <c r="H539" i="1"/>
  <c r="I613" i="1"/>
  <c r="H613" i="1"/>
  <c r="I418" i="1"/>
  <c r="H418" i="1"/>
  <c r="I311" i="1"/>
  <c r="H311" i="1"/>
  <c r="I104" i="1"/>
  <c r="H104" i="1"/>
  <c r="I177" i="1"/>
  <c r="H177" i="1"/>
  <c r="I224" i="1"/>
  <c r="H224" i="1"/>
  <c r="I538" i="1"/>
  <c r="H538" i="1"/>
  <c r="I620" i="1"/>
  <c r="H620" i="1"/>
  <c r="I287" i="1"/>
  <c r="H287" i="1"/>
  <c r="I243" i="1"/>
  <c r="H243" i="1"/>
  <c r="I420" i="1"/>
  <c r="H420" i="1"/>
  <c r="I246" i="1"/>
  <c r="H246" i="1"/>
  <c r="I116" i="1"/>
  <c r="H116" i="1"/>
  <c r="I486" i="1"/>
  <c r="H486" i="1"/>
  <c r="I33" i="1"/>
  <c r="H33" i="1"/>
  <c r="I502" i="1"/>
  <c r="H502" i="1"/>
  <c r="I480" i="1"/>
  <c r="H480" i="1"/>
  <c r="I49" i="1"/>
  <c r="H49" i="1"/>
  <c r="I8" i="1"/>
  <c r="H8" i="1"/>
  <c r="I99" i="1"/>
  <c r="H99" i="1"/>
  <c r="I76" i="1"/>
  <c r="H76" i="1"/>
  <c r="I491" i="1"/>
  <c r="H491" i="1"/>
  <c r="I197" i="1"/>
  <c r="H197" i="1"/>
  <c r="I310" i="1"/>
  <c r="H310" i="1"/>
  <c r="I91" i="1"/>
  <c r="H91" i="1"/>
  <c r="I508" i="1"/>
  <c r="H508" i="1"/>
  <c r="I203" i="1"/>
  <c r="H203" i="1"/>
  <c r="I371" i="1"/>
  <c r="H371" i="1"/>
  <c r="I453" i="1"/>
  <c r="H453" i="1"/>
  <c r="I171" i="1"/>
  <c r="H171" i="1"/>
  <c r="I605" i="1"/>
  <c r="H605" i="1"/>
  <c r="I609" i="1"/>
  <c r="H609" i="1"/>
  <c r="I261" i="1"/>
  <c r="H261" i="1"/>
  <c r="I621" i="1"/>
  <c r="H621" i="1"/>
  <c r="I619" i="1"/>
  <c r="H619" i="1"/>
  <c r="I269" i="1"/>
  <c r="H269" i="1"/>
  <c r="I386" i="1"/>
  <c r="H386" i="1"/>
  <c r="I326" i="1"/>
  <c r="H326" i="1"/>
  <c r="I204" i="1"/>
  <c r="H204" i="1"/>
  <c r="I618" i="1"/>
  <c r="H618" i="1"/>
  <c r="I71" i="1"/>
  <c r="H71" i="1"/>
  <c r="I81" i="1"/>
  <c r="H81" i="1"/>
  <c r="I31" i="1"/>
  <c r="H31" i="1"/>
  <c r="I114" i="1"/>
  <c r="H114" i="1"/>
  <c r="I577" i="1"/>
  <c r="H577" i="1"/>
  <c r="I518" i="1"/>
  <c r="H518" i="1"/>
  <c r="I25" i="1"/>
  <c r="H25" i="1"/>
  <c r="I308" i="1"/>
  <c r="H308" i="1"/>
  <c r="I370" i="1"/>
  <c r="H370" i="1"/>
  <c r="I202" i="1"/>
  <c r="H202" i="1"/>
  <c r="I172" i="1"/>
  <c r="H172" i="1"/>
  <c r="I102" i="1"/>
  <c r="H102" i="1"/>
  <c r="I250" i="1"/>
  <c r="H250" i="1"/>
  <c r="I251" i="1"/>
  <c r="H251" i="1"/>
  <c r="I167" i="1"/>
  <c r="H167" i="1"/>
  <c r="I389" i="1"/>
  <c r="H389" i="1"/>
  <c r="I231" i="1"/>
  <c r="H231" i="1"/>
  <c r="I565" i="1"/>
  <c r="H565" i="1"/>
  <c r="I552" i="1"/>
  <c r="H552" i="1"/>
  <c r="I82" i="1"/>
  <c r="H82" i="1"/>
  <c r="I60" i="1"/>
  <c r="H60" i="1"/>
  <c r="I96" i="1"/>
  <c r="H96" i="1"/>
  <c r="I44" i="1"/>
  <c r="H44" i="1"/>
  <c r="I294" i="1"/>
  <c r="H294" i="1"/>
  <c r="I293" i="1"/>
  <c r="H293" i="1"/>
  <c r="I406" i="1"/>
  <c r="H406" i="1"/>
  <c r="I507" i="1"/>
  <c r="H507" i="1"/>
  <c r="I292" i="1"/>
  <c r="H29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M1" authorId="0" shapeId="0" xr:uid="{38765362-AFD1-4702-AADF-4CE85DFD49E6}">
      <text>
        <r>
          <rPr>
            <sz val="11"/>
            <color rgb="FF000000"/>
            <rFont val="맑은 고딕"/>
            <family val="3"/>
            <charset val="129"/>
          </rPr>
          <t>관리자만 생성 (섞임방지)</t>
        </r>
      </text>
    </comment>
    <comment ref="N1" authorId="0" shapeId="0" xr:uid="{8313BEB1-FB4B-426A-904C-25AE981495F4}">
      <text>
        <r>
          <rPr>
            <sz val="11"/>
            <color rgb="FF000000"/>
            <rFont val="맑은 고딕"/>
            <family val="3"/>
            <charset val="129"/>
          </rPr>
          <t xml:space="preserve"> [도서 카테고리 목록] 엑셀 참조
분류기준 벗어나면 신규생성, 노란색칠</t>
        </r>
      </text>
    </comment>
    <comment ref="O1" authorId="0" shapeId="0" xr:uid="{89C08620-0A9D-4350-8A48-EA1DF3A18AAD}">
      <text>
        <r>
          <rPr>
            <sz val="11"/>
            <color rgb="FF000000"/>
            <rFont val="맑은 고딕"/>
            <family val="3"/>
            <charset val="129"/>
          </rPr>
          <t xml:space="preserve"> [도서 카테고리 목록] 엑셀 참조
분류기준 벗어나면 신규생성, 노란색칠</t>
        </r>
      </text>
    </comment>
    <comment ref="P1" authorId="0" shapeId="0" xr:uid="{02E0E4D4-14DF-48DB-A9B4-600D3CB7D893}">
      <text>
        <r>
          <rPr>
            <sz val="11"/>
            <color rgb="FF000000"/>
            <rFont val="맑은 고딕"/>
            <family val="3"/>
            <charset val="129"/>
          </rPr>
          <t>사이트에 표시될 제목
글자수 넘치지 않는지 확인</t>
        </r>
      </text>
    </comment>
    <comment ref="Q1" authorId="0" shapeId="0" xr:uid="{CD6BFEE5-3289-4031-9483-2210C14FC1CE}">
      <text>
        <r>
          <rPr>
            <sz val="11"/>
            <color rgb="FF000000"/>
            <rFont val="맑은 고딕"/>
            <family val="3"/>
            <charset val="129"/>
          </rPr>
          <t>책에 표시된 출판사 그대로 기재</t>
        </r>
      </text>
    </comment>
  </commentList>
</comments>
</file>

<file path=xl/sharedStrings.xml><?xml version="1.0" encoding="utf-8"?>
<sst xmlns="http://schemas.openxmlformats.org/spreadsheetml/2006/main" count="6224" uniqueCount="2869">
  <si>
    <t>BookNum</t>
  </si>
  <si>
    <t>No.</t>
  </si>
  <si>
    <t>도서명</t>
  </si>
  <si>
    <t>부제</t>
  </si>
  <si>
    <t>출판사</t>
  </si>
  <si>
    <t>저자</t>
  </si>
  <si>
    <t>수상내역</t>
    <phoneticPr fontId="1" type="noConversion"/>
  </si>
  <si>
    <t>종이책 출판일</t>
  </si>
  <si>
    <t>전자책 출판일</t>
  </si>
  <si>
    <t>대분류</t>
  </si>
  <si>
    <t>중분류</t>
  </si>
  <si>
    <t>241006056</t>
  </si>
  <si>
    <t>지구 끝 날의 요리사</t>
  </si>
  <si>
    <t/>
  </si>
  <si>
    <t>열린책들</t>
  </si>
  <si>
    <t>요나스 요나손</t>
  </si>
  <si>
    <t>문학</t>
  </si>
  <si>
    <t>해외소설</t>
  </si>
  <si>
    <t>240903632</t>
  </si>
  <si>
    <t>제4의 대전환</t>
  </si>
  <si>
    <t>거대한 역사의 순환과 새로운 전환기의 도래</t>
  </si>
  <si>
    <t>한국경제신문(한경BP)</t>
  </si>
  <si>
    <t>닐 하우</t>
  </si>
  <si>
    <t>종이책서점10월현재베스트_역사</t>
  </si>
  <si>
    <t>인문</t>
  </si>
  <si>
    <t>인문일반</t>
  </si>
  <si>
    <t>240705390</t>
  </si>
  <si>
    <t>컬러의 세계</t>
  </si>
  <si>
    <t>우리가 사랑한 영화 속 컬러 팔레트</t>
  </si>
  <si>
    <t>오브제</t>
  </si>
  <si>
    <t>찰스 브라메스코</t>
  </si>
  <si>
    <t>종이책서점10월현재베스트_예술</t>
  </si>
  <si>
    <t>예술/대중문화</t>
  </si>
  <si>
    <t>영화/비디오</t>
  </si>
  <si>
    <t>240401041</t>
  </si>
  <si>
    <t>천사들의 제국 1</t>
  </si>
  <si>
    <t>베르나르 베르베르 장편소설</t>
  </si>
  <si>
    <t>베르나르 베르베르</t>
  </si>
  <si>
    <t>240401042</t>
  </si>
  <si>
    <t>천사들의 제국 2</t>
  </si>
  <si>
    <t>240705403</t>
  </si>
  <si>
    <t>나의 앤티크 그릇 이야기</t>
  </si>
  <si>
    <t>Story of My Antique Porcelain</t>
  </si>
  <si>
    <t>몽스북</t>
  </si>
  <si>
    <t>김지연</t>
  </si>
  <si>
    <t>종이책서점10월현재베스트_건강_취미</t>
  </si>
  <si>
    <t>건강/스포츠/취미</t>
  </si>
  <si>
    <t>취미/스포츠</t>
  </si>
  <si>
    <t>240403944</t>
  </si>
  <si>
    <t>뇌, 마케팅의 비밀을 열다</t>
  </si>
  <si>
    <t>인간의 구매 행동을 유발하는 뇌과학의 비밀</t>
  </si>
  <si>
    <t>다산북스</t>
  </si>
  <si>
    <t>한스-게오르크 호이젤</t>
  </si>
  <si>
    <t>종이책서점10월현재베스트_경제_경영</t>
  </si>
  <si>
    <t>경제/경영</t>
  </si>
  <si>
    <t>마케팅/세일즈</t>
  </si>
  <si>
    <t>240303371</t>
  </si>
  <si>
    <t>두려움 없는 리더십</t>
  </si>
  <si>
    <t>레몬한스푼</t>
  </si>
  <si>
    <t>브렌던 P. 키건</t>
  </si>
  <si>
    <t>경영</t>
  </si>
  <si>
    <t>240904417</t>
  </si>
  <si>
    <t>대한경제부흥회</t>
  </si>
  <si>
    <t>우리는 왜 돈을 못 버는가</t>
  </si>
  <si>
    <t>지와인</t>
  </si>
  <si>
    <t>이광수, 박시동, 안진걸</t>
  </si>
  <si>
    <t>경제</t>
  </si>
  <si>
    <t>240805296</t>
  </si>
  <si>
    <t>마인드 박스</t>
  </si>
  <si>
    <t>인생의 중심을 잡는 거인의 16가지 생각</t>
  </si>
  <si>
    <t>김익한</t>
  </si>
  <si>
    <t>종이책서점10월현재베스트_자기계발</t>
  </si>
  <si>
    <t>자기계발</t>
  </si>
  <si>
    <t>성공/처세</t>
  </si>
  <si>
    <t>241000334</t>
  </si>
  <si>
    <t>세컨더리 마인드</t>
  </si>
  <si>
    <t>무너질수록 더 강해지는 제2의 정신력</t>
  </si>
  <si>
    <t>황현희, 제갈현열</t>
  </si>
  <si>
    <t>241000336</t>
  </si>
  <si>
    <t>삶이 흐르는 대로</t>
  </si>
  <si>
    <t>영원하지 않은 인생의 항로에서 우리가 기억해야 할 것들</t>
  </si>
  <si>
    <t>다산책방</t>
  </si>
  <si>
    <t>해들리 블라호스</t>
  </si>
  <si>
    <t>종이책서점10월현재베스트_에세이</t>
  </si>
  <si>
    <t>에세이/산문</t>
  </si>
  <si>
    <t>240906695</t>
  </si>
  <si>
    <t>예술가의 창조적 진실</t>
  </si>
  <si>
    <t>마크 로스코의 그림을 완성한 생각들</t>
  </si>
  <si>
    <t>위즈덤하우스</t>
  </si>
  <si>
    <t>마크 로스코</t>
  </si>
  <si>
    <t>미술</t>
  </si>
  <si>
    <t>240304932</t>
  </si>
  <si>
    <t>빛의 구역</t>
  </si>
  <si>
    <t>김준녕</t>
  </si>
  <si>
    <t>국내소설</t>
  </si>
  <si>
    <t>240902177</t>
  </si>
  <si>
    <t>전지적 루이&amp;후이 시점</t>
  </si>
  <si>
    <t>쌍둥이 아기 판다의 슬기로운 도전 빛나는 시작</t>
  </si>
  <si>
    <t>에버랜드 동물원, 송영관 글, 류정훈 사진</t>
  </si>
  <si>
    <t>241003697</t>
  </si>
  <si>
    <t>저 산은 내게</t>
  </si>
  <si>
    <t>한 걸음 한 걸음 웃음기 사라진 가파른 길을 걸으며 거칠게 숨 쉬는 당신에게</t>
  </si>
  <si>
    <t>북노마드</t>
  </si>
  <si>
    <t>이지형</t>
  </si>
  <si>
    <t>240903571</t>
  </si>
  <si>
    <t>스토리 혁명</t>
  </si>
  <si>
    <t>숏폼 시대의 소비자를 사로잡는 스토리텔링 코드 9</t>
  </si>
  <si>
    <t>현유석, 정종찬, 정다솔</t>
  </si>
  <si>
    <t>241000335</t>
  </si>
  <si>
    <t>시티 뷰</t>
  </si>
  <si>
    <t>제14회 혼불문학상 수상작</t>
  </si>
  <si>
    <t>우신영</t>
  </si>
  <si>
    <t>종이책서점10월현재베스트_소설_시_희곡</t>
  </si>
  <si>
    <t>240403947</t>
  </si>
  <si>
    <t>결국 해내면 그만이다</t>
  </si>
  <si>
    <t>놀</t>
  </si>
  <si>
    <t>정영욱</t>
  </si>
  <si>
    <t>성안당</t>
  </si>
  <si>
    <t>컴퓨터/인터넷</t>
  </si>
  <si>
    <t>그래픽/멀티미디어</t>
  </si>
  <si>
    <t>241006006</t>
  </si>
  <si>
    <t>러시아 발레의 역사</t>
  </si>
  <si>
    <t>커뮤니케이션북스</t>
  </si>
  <si>
    <t>지식을만드는지식</t>
  </si>
  <si>
    <t>베라 크라솝스카야</t>
  </si>
  <si>
    <t>무용</t>
  </si>
  <si>
    <t>240806954</t>
  </si>
  <si>
    <t>격차</t>
  </si>
  <si>
    <t>빈곤과 불평등의 세기를 끝내기 위한 탈성장의 정치경제학</t>
  </si>
  <si>
    <t>아를</t>
  </si>
  <si>
    <t>제이슨 히켈</t>
  </si>
  <si>
    <t>종이책서점10월현재베스트_사회_정치</t>
  </si>
  <si>
    <t>사회</t>
  </si>
  <si>
    <t>사회학</t>
  </si>
  <si>
    <t>240805160</t>
  </si>
  <si>
    <t>습관은 암도 멈추게 한다</t>
  </si>
  <si>
    <t>영상의학 전문의 이원경의 암 예방 솔루션 (인생백세 02)</t>
  </si>
  <si>
    <t>21세기북스</t>
  </si>
  <si>
    <t>이원경</t>
  </si>
  <si>
    <t>건강일반</t>
  </si>
  <si>
    <t>241005368</t>
  </si>
  <si>
    <t>선악의 기원</t>
  </si>
  <si>
    <t>아기를 통해 보는 인간 본성의 진실</t>
  </si>
  <si>
    <t>폴 블룸</t>
  </si>
  <si>
    <t>종이책서점10월현재베스트_인문</t>
  </si>
  <si>
    <t>철학/사상</t>
  </si>
  <si>
    <t>240905776</t>
  </si>
  <si>
    <t>적게 일하고 많이 버는 AI 워커스</t>
  </si>
  <si>
    <t>생성형 AI를 주무르는 최상위 일잘러들의 커리어 생존 전략</t>
  </si>
  <si>
    <t>김덕진, 김아람</t>
  </si>
  <si>
    <t>240204245</t>
  </si>
  <si>
    <t>유목민의 투자의 정석</t>
  </si>
  <si>
    <t>리더스북</t>
  </si>
  <si>
    <t>유목민</t>
  </si>
  <si>
    <t>재테크/금융/부동산</t>
  </si>
  <si>
    <t>240902178</t>
  </si>
  <si>
    <t>하루 1분이면 시작하는 저속노화 건강 습관</t>
  </si>
  <si>
    <t>밸류어블라이프</t>
  </si>
  <si>
    <t>241004967</t>
  </si>
  <si>
    <t>달러 전쟁</t>
  </si>
  <si>
    <t>세계경제를 뒤흔든 달러의 설계자들과 미국의 시나리오</t>
  </si>
  <si>
    <t>살레하 모신</t>
  </si>
  <si>
    <t>종이책서점10월현재베스트_국내도서_종합</t>
  </si>
  <si>
    <t>240906529</t>
  </si>
  <si>
    <t>좋은 리더를 넘어 위대한 리더로</t>
  </si>
  <si>
    <t>흐름출판</t>
  </si>
  <si>
    <t>짐 콜린스, 빌 레지어</t>
  </si>
  <si>
    <t>240602484</t>
  </si>
  <si>
    <t>고도 엔진 4 게임 개발 프로젝트(제2판)</t>
  </si>
  <si>
    <t>최고의 오픈 소스 게임 엔진으로 크로스 플랫폼 2D 및 3D 게임 5가지</t>
  </si>
  <si>
    <t>제이펍</t>
  </si>
  <si>
    <t>크리스 브래드필드</t>
  </si>
  <si>
    <t>프로그래밍</t>
  </si>
  <si>
    <t>240501907</t>
  </si>
  <si>
    <t>교토의 햇살을 간직해</t>
  </si>
  <si>
    <t>현봄이</t>
  </si>
  <si>
    <t>종이책서점10월현재베스트_여행</t>
  </si>
  <si>
    <t>240704257</t>
  </si>
  <si>
    <t>무정형의 삶</t>
  </si>
  <si>
    <t>김민철 파리 산문집</t>
  </si>
  <si>
    <t>김민철</t>
  </si>
  <si>
    <t>여행</t>
  </si>
  <si>
    <t>여행에세이</t>
  </si>
  <si>
    <t>240807099</t>
  </si>
  <si>
    <t>사유하는 미술관</t>
  </si>
  <si>
    <t>그림 속 잠들어 있던 역사를 깨우다</t>
  </si>
  <si>
    <t>RHK</t>
  </si>
  <si>
    <t>김선지</t>
  </si>
  <si>
    <t>240905372</t>
  </si>
  <si>
    <t>작가의 여행과 글쓰기</t>
  </si>
  <si>
    <t>독일어권 여행문학론</t>
  </si>
  <si>
    <t>박영사</t>
  </si>
  <si>
    <t>신혜양</t>
  </si>
  <si>
    <t>창작/문장작법</t>
  </si>
  <si>
    <t>240904939</t>
  </si>
  <si>
    <t>언리얼 엔진 5 블루프린트 비주얼 스크립팅 3/e</t>
  </si>
  <si>
    <t>블루프린트의 막강한 힘</t>
  </si>
  <si>
    <t>에이콘출판사</t>
  </si>
  <si>
    <t>마르코스 로메로, 브렌든 스웰</t>
  </si>
  <si>
    <t>240904948</t>
  </si>
  <si>
    <t>언리얼 엔진 5로 만드는 나만의 3D 영화 세트</t>
  </si>
  <si>
    <t>언리얼 엔진 5를 사용한 캐릭터 생성, 애니메이션 및 시네마틱 제작</t>
  </si>
  <si>
    <t>헨크 벤터, 빌헬름 옥터롭</t>
  </si>
  <si>
    <t>240902409</t>
  </si>
  <si>
    <t>힘들어? 그래도 해야지 어떡해</t>
  </si>
  <si>
    <t>현실 공감 120%! 팩폭과 위로를 넘나드는 아찔 에세이</t>
  </si>
  <si>
    <t>아찔(ARTZZIL)</t>
  </si>
  <si>
    <t>240705120</t>
  </si>
  <si>
    <t>권학봉의 포토샵&amp;라이트룸 클래식 사진보정 강의</t>
  </si>
  <si>
    <t>황금부엉이</t>
  </si>
  <si>
    <t>권학봉</t>
  </si>
  <si>
    <t>종이책서점10월현재베스트_IT_모바일</t>
  </si>
  <si>
    <t>240902638</t>
  </si>
  <si>
    <t>게임 밸런스 수치 기획 바이블</t>
  </si>
  <si>
    <t>유저를 붙잡아두는 수치 기획의 모든 것</t>
  </si>
  <si>
    <t>위안자오양</t>
  </si>
  <si>
    <t>OS/네트워킹</t>
  </si>
  <si>
    <t>240804510</t>
  </si>
  <si>
    <t>슈팅 라이크 쏘니</t>
  </si>
  <si>
    <t>OTD</t>
  </si>
  <si>
    <t>정유철</t>
  </si>
  <si>
    <t>240807107</t>
  </si>
  <si>
    <t>불안 세대</t>
  </si>
  <si>
    <t>디지털 세계는 우리 아이들을 어떻게 병들게 하는가</t>
  </si>
  <si>
    <t>웅진지식하우스</t>
  </si>
  <si>
    <t>조너선 하이트</t>
  </si>
  <si>
    <t>심리학</t>
  </si>
  <si>
    <t>240600286</t>
  </si>
  <si>
    <t>세계 무용사</t>
  </si>
  <si>
    <t>지식공작소</t>
  </si>
  <si>
    <t>쿠르트 작스</t>
  </si>
  <si>
    <t>240307414</t>
  </si>
  <si>
    <t>고층 입원실의 갱스터 할머니</t>
  </si>
  <si>
    <t>양유진</t>
  </si>
  <si>
    <t>241002250</t>
  </si>
  <si>
    <t>죽을 때까지 나를 다스린다는 것</t>
  </si>
  <si>
    <t>기시미 이치로 저/김지윤 역</t>
  </si>
  <si>
    <t>240902793</t>
  </si>
  <si>
    <t>좋은 경제학 나쁜 경제학</t>
  </si>
  <si>
    <t>노벨상 경제학자가 바라본 미국, 그리고 기회와 불평등</t>
  </si>
  <si>
    <t>앵거스 디턴</t>
  </si>
  <si>
    <t>240702929</t>
  </si>
  <si>
    <t>불평등 이데올로기</t>
  </si>
  <si>
    <t>수저 계급 사회에 던지는 20가지 질문</t>
  </si>
  <si>
    <t>한겨레출판</t>
  </si>
  <si>
    <t>조돈문</t>
  </si>
  <si>
    <t>240903573</t>
  </si>
  <si>
    <t>버리고 갈 것만 남아서 참 홀가분하다</t>
  </si>
  <si>
    <t>박경리</t>
  </si>
  <si>
    <t>시/희곡</t>
  </si>
  <si>
    <t>240500988</t>
  </si>
  <si>
    <t>서울 건축 여행</t>
  </si>
  <si>
    <t>시간을 건너 낯선 눈으로 서울을 보다</t>
  </si>
  <si>
    <t>파이퍼프레스</t>
  </si>
  <si>
    <t>김예슬</t>
  </si>
  <si>
    <t>241006022</t>
  </si>
  <si>
    <t>Z세대 트렌드 2025</t>
  </si>
  <si>
    <t>포지티브 모멘텀, 불안의 시대를 지나는 Z세대의 생존법</t>
  </si>
  <si>
    <t>대학내일20대연구소</t>
  </si>
  <si>
    <t>240300732</t>
  </si>
  <si>
    <t>브랜딩을 위한 글쓰기</t>
  </si>
  <si>
    <t>좋은 브랜드에는 좋은 언어가 있다</t>
  </si>
  <si>
    <t>김일리</t>
  </si>
  <si>
    <t>240305685</t>
  </si>
  <si>
    <t>우리 집에 빵집을 차렸다</t>
  </si>
  <si>
    <t>호주가이버 홈베이킹</t>
  </si>
  <si>
    <t>온유서가</t>
  </si>
  <si>
    <t>유진원</t>
  </si>
  <si>
    <t>가정/생활/요리</t>
  </si>
  <si>
    <t>요리</t>
  </si>
  <si>
    <t>221203838</t>
  </si>
  <si>
    <t>체스 챔피언:이기는 체스 게임의 법칙</t>
  </si>
  <si>
    <t>김도윤</t>
  </si>
  <si>
    <t>241000364</t>
  </si>
  <si>
    <t>무지의 역사</t>
  </si>
  <si>
    <t>알지 못하거나 알기를 거부해온 격동의 인류사</t>
  </si>
  <si>
    <t>피터 버크</t>
  </si>
  <si>
    <t>240708173</t>
  </si>
  <si>
    <t>인공지능은 나의 읽기-쓰기를 어떻게 바꿀까</t>
  </si>
  <si>
    <t>지금 준비해야 할 문해력의 미래</t>
  </si>
  <si>
    <t>유유</t>
  </si>
  <si>
    <t>김성우</t>
  </si>
  <si>
    <t>240803776</t>
  </si>
  <si>
    <t>눔 마인드셋</t>
  </si>
  <si>
    <t>심리학과 작은 목표로 건강 습관을 바꾼다</t>
  </si>
  <si>
    <t>시프</t>
  </si>
  <si>
    <t>NOOM</t>
  </si>
  <si>
    <t>다이어트/패션/미용</t>
  </si>
  <si>
    <t>240506038</t>
  </si>
  <si>
    <t>사람을 안다는 것</t>
  </si>
  <si>
    <t>데이비드 브룩스</t>
  </si>
  <si>
    <t>240806953</t>
  </si>
  <si>
    <t>전설의 프로 트레이더 빅</t>
  </si>
  <si>
    <t>18년간 단 한 해도 손실 없이 연 수익률 72% 기록한</t>
  </si>
  <si>
    <t>액티브</t>
  </si>
  <si>
    <t>빅터 스페란데오</t>
  </si>
  <si>
    <t>240907191</t>
  </si>
  <si>
    <t>영화 보고 오는 길에 글을 썼습니다</t>
  </si>
  <si>
    <t>안온북스</t>
  </si>
  <si>
    <t>김중혁</t>
  </si>
  <si>
    <t>240402365</t>
  </si>
  <si>
    <t>이 레슨이 끝나지 않기를</t>
  </si>
  <si>
    <t>피아니스트 제러미 덴크의 음악 노트</t>
  </si>
  <si>
    <t>에포크</t>
  </si>
  <si>
    <t>제러미 덴크</t>
  </si>
  <si>
    <t>음악</t>
  </si>
  <si>
    <t>240803321</t>
  </si>
  <si>
    <t>아이는 예쁜데 자꾸 눈물이 나요</t>
  </si>
  <si>
    <t>임신, 출산으로 찾아온 산후 우울증으로 힘든 당신에게</t>
  </si>
  <si>
    <t>슬로디미디어</t>
  </si>
  <si>
    <t>양정은</t>
  </si>
  <si>
    <t>240803777</t>
  </si>
  <si>
    <t>오포포낙스</t>
  </si>
  <si>
    <t>봄알람</t>
  </si>
  <si>
    <t>모니크 위티그</t>
  </si>
  <si>
    <t>241000678</t>
  </si>
  <si>
    <t>언리얼 엔진 5 셰이더와 이펙트 2e</t>
  </si>
  <si>
    <t>머티리얼을 활용한 고급 셰이딩 기술 50가지 레시피</t>
  </si>
  <si>
    <t>브라이스 브렌라 라모스</t>
  </si>
  <si>
    <t>240903196</t>
  </si>
  <si>
    <t>나를 바꾸는 챌린지 100</t>
  </si>
  <si>
    <t>지속되는 반복은 결국 나의 것이 된다</t>
  </si>
  <si>
    <t>더로드</t>
  </si>
  <si>
    <t>우상권</t>
  </si>
  <si>
    <t>241002990</t>
  </si>
  <si>
    <t>마지막 선물</t>
  </si>
  <si>
    <t>세상을 떠난 엄마가 남긴 열아홉 해의 생일선물과 삶의 의미</t>
  </si>
  <si>
    <t>제너비브 킹스턴</t>
  </si>
  <si>
    <t>240503895</t>
  </si>
  <si>
    <t>용의자들</t>
  </si>
  <si>
    <t>정해연</t>
  </si>
  <si>
    <t>240805179</t>
  </si>
  <si>
    <t>THE MONEY BOOK 더 머니북</t>
  </si>
  <si>
    <t>잘 살아갈 우리를 위한 금융생활 안내서</t>
  </si>
  <si>
    <t>비바리퍼블리카</t>
  </si>
  <si>
    <t>토스</t>
  </si>
  <si>
    <t>240405704</t>
  </si>
  <si>
    <t>야망계급론</t>
  </si>
  <si>
    <t>비과시적 소비의 부상과 새로운 계급의 탄생</t>
  </si>
  <si>
    <t>오월의봄</t>
  </si>
  <si>
    <t>엘리자베스 커리드핼킷</t>
  </si>
  <si>
    <t>240806951</t>
  </si>
  <si>
    <t>당신의 음악 취향은</t>
  </si>
  <si>
    <t>음반 프로듀서가 들려주는 끌리는 노래의 비밀</t>
  </si>
  <si>
    <t>수전 로저스, 오기 오가스</t>
  </si>
  <si>
    <t>240602478</t>
  </si>
  <si>
    <t>아이패드로 시작하는 디지털 문방구</t>
  </si>
  <si>
    <t>프로크리에이트 &amp; 굿노트로 만드는 디지털 굿즈와 판매의 모든 것</t>
  </si>
  <si>
    <t>쿠 저</t>
  </si>
  <si>
    <t>모바일/SNS</t>
  </si>
  <si>
    <t>240804764</t>
  </si>
  <si>
    <t>나를 살리는 습관, 죽이는 습관</t>
  </si>
  <si>
    <t>불안과 욕심으로 소모되지 않는 건강한 인생 수업</t>
  </si>
  <si>
    <t>조승우</t>
  </si>
  <si>
    <t>240601541</t>
  </si>
  <si>
    <t>경험과 예측</t>
  </si>
  <si>
    <t>한스 라이헨바흐</t>
  </si>
  <si>
    <t>240904949</t>
  </si>
  <si>
    <t>언리얼 엔진 5로 만드는 메타휴먼 캐릭터</t>
  </si>
  <si>
    <t>영화 수준의 캐릭터 디자인과 모션 캡처 애니메이션 생성하기</t>
  </si>
  <si>
    <t>브라이언 로스니</t>
  </si>
  <si>
    <t>240807105</t>
  </si>
  <si>
    <t>홍춘욱의 최소한의 경제 토픽</t>
  </si>
  <si>
    <t>달라진 세계를 이해하는 21세기 경제사 수업</t>
  </si>
  <si>
    <t>홍춘욱</t>
  </si>
  <si>
    <t>240605727</t>
  </si>
  <si>
    <t>뮤지컬의 탄생</t>
  </si>
  <si>
    <t>변화를 두려워하지 않는 뮤지컬 150년의 역사</t>
  </si>
  <si>
    <t>마인드빌딩</t>
  </si>
  <si>
    <t>고희경</t>
  </si>
  <si>
    <t>대중문화론</t>
  </si>
  <si>
    <t>240802034</t>
  </si>
  <si>
    <t>처음 하는 장사 공부</t>
  </si>
  <si>
    <t>작고 강한 가게들의 이유 있는 장사법</t>
  </si>
  <si>
    <t>라곰</t>
  </si>
  <si>
    <t>장사 권프로(권정훈)</t>
  </si>
  <si>
    <t>창업/취업/은퇴</t>
  </si>
  <si>
    <t>240707318</t>
  </si>
  <si>
    <t>게으른 헬스</t>
  </si>
  <si>
    <t>일주일에 단 2시간! 게으르게 운동해서 상위 10% 몸짱 되는 방법</t>
  </si>
  <si>
    <t>허들링북스</t>
  </si>
  <si>
    <t>비컵남자(홍순천)</t>
  </si>
  <si>
    <t>241002992</t>
  </si>
  <si>
    <t>브랜드의 거짓말(개정판)</t>
  </si>
  <si>
    <t>인간의 욕망을 사로잡은 마케팅 설계의 기술</t>
  </si>
  <si>
    <t>마틴 린드스트롬</t>
  </si>
  <si>
    <t>240800650</t>
  </si>
  <si>
    <t>AI 나를 위해 일하게 하라</t>
  </si>
  <si>
    <t>윌북</t>
  </si>
  <si>
    <t>세달 닐리, 폴 레오나르디</t>
  </si>
  <si>
    <t>240704868</t>
  </si>
  <si>
    <t>필터월드</t>
  </si>
  <si>
    <t>알고리즘이 찍어내는 똑같은 세상</t>
  </si>
  <si>
    <t>미래의창</t>
  </si>
  <si>
    <t>카일 차이카</t>
  </si>
  <si>
    <t>240807758</t>
  </si>
  <si>
    <t>귀여운 밤톨이들이 세상을 구하지</t>
  </si>
  <si>
    <t>귀염뽀짝 햄스터 가족 포토 에세이</t>
  </si>
  <si>
    <t>포르체</t>
  </si>
  <si>
    <t>한채영</t>
  </si>
  <si>
    <t>240706233</t>
  </si>
  <si>
    <t>해독 혁명</t>
  </si>
  <si>
    <t>질병 없는 몸을 위한 5단계 독소 해방</t>
  </si>
  <si>
    <t>최지영</t>
  </si>
  <si>
    <t>241002994</t>
  </si>
  <si>
    <t>어떤 일은 그냥 벌어진다</t>
  </si>
  <si>
    <t>이 세계를 움직이는 힘</t>
  </si>
  <si>
    <t>브라이언 클라스</t>
  </si>
  <si>
    <t>240807106</t>
  </si>
  <si>
    <t>들풀의 구원</t>
  </si>
  <si>
    <t>부서진 땅에서도 왕성하게 자라난 희망에 관하여</t>
  </si>
  <si>
    <t>빅토리아 베넷</t>
  </si>
  <si>
    <t>240903255</t>
  </si>
  <si>
    <t>좀 쉬었다 올게요</t>
  </si>
  <si>
    <t>치앙마이 한 달 살기 가이드</t>
  </si>
  <si>
    <t>클</t>
  </si>
  <si>
    <t>유승혜</t>
  </si>
  <si>
    <t>해외여행</t>
  </si>
  <si>
    <t>241006482</t>
  </si>
  <si>
    <t>불안을 철학하다</t>
  </si>
  <si>
    <t>안타레스</t>
  </si>
  <si>
    <t>사미르 초프라</t>
  </si>
  <si>
    <t>240304198</t>
  </si>
  <si>
    <t>누구나 쉽게 캔바 Canva로 끝내는 콘텐츠 디자인</t>
  </si>
  <si>
    <t>템플릿과 생성형 인공지능으로 쉽게 완성하는 브랜딩 콘텐츠 &amp; 숏폼 영상</t>
  </si>
  <si>
    <t>김민아 저</t>
  </si>
  <si>
    <t>e-비즈니스</t>
  </si>
  <si>
    <t>240202968</t>
  </si>
  <si>
    <t>생활풍경</t>
  </si>
  <si>
    <t>극단 신세계 희곡집</t>
  </si>
  <si>
    <t>제철소</t>
  </si>
  <si>
    <t>극단 신세계</t>
  </si>
  <si>
    <t>241002579</t>
  </si>
  <si>
    <t>재앙의 지리학</t>
  </si>
  <si>
    <t>로리 파슨스</t>
  </si>
  <si>
    <t>문학비평/평론</t>
  </si>
  <si>
    <t>241003693</t>
  </si>
  <si>
    <t>셀프 러브 클럽</t>
  </si>
  <si>
    <t>기억해 둬, 너는 꽤 괜찮은 존재라는 걸</t>
  </si>
  <si>
    <t>후즈갓마이테일</t>
  </si>
  <si>
    <t>이혜수</t>
  </si>
  <si>
    <t>241003703</t>
  </si>
  <si>
    <t>깊은 밤의 영화관</t>
  </si>
  <si>
    <t>각자의 상영관에 불이 켜지는 시간</t>
  </si>
  <si>
    <t>클로브</t>
  </si>
  <si>
    <t>이은선</t>
  </si>
  <si>
    <t>240502170</t>
  </si>
  <si>
    <t>젖니를 뽑다</t>
  </si>
  <si>
    <t>인플루엔셜</t>
  </si>
  <si>
    <t>제시카 앤드루스</t>
  </si>
  <si>
    <t>240800814</t>
  </si>
  <si>
    <t>코칭 더 브레인</t>
  </si>
  <si>
    <t>교사, 코치, 상담가, 부모를 위한 뇌 사용설명서</t>
  </si>
  <si>
    <t>박영스토리</t>
  </si>
  <si>
    <t>Joseph O'Connor , Andrea Lages</t>
  </si>
  <si>
    <t>240301479</t>
  </si>
  <si>
    <t>밥 먹다가, 울컥</t>
  </si>
  <si>
    <t>기어이 차오른 오래된 이야기 (박찬일 산문집)</t>
  </si>
  <si>
    <t>박찬일</t>
  </si>
  <si>
    <t>241002991</t>
  </si>
  <si>
    <t>우리는 서로의 얼굴을 오래 보았다</t>
  </si>
  <si>
    <t>김영롱</t>
  </si>
  <si>
    <t>240804519</t>
  </si>
  <si>
    <t>세상 친절한 환율수업</t>
  </si>
  <si>
    <t>부의 권력과 투자의 흐름을 이해하는</t>
  </si>
  <si>
    <t>노영우, 조경엽</t>
  </si>
  <si>
    <t>240702223</t>
  </si>
  <si>
    <t>단내솔솔 홈베이킹 레시피</t>
  </si>
  <si>
    <t>달콤하고 포근하게, 누구나 쉽게 만드는 디저트 베이킹북</t>
  </si>
  <si>
    <t>박민주(단내솔솔)</t>
  </si>
  <si>
    <t>240500118</t>
  </si>
  <si>
    <t>이태리 할머니 파스타</t>
  </si>
  <si>
    <t>논나들이 물려주는 이탈리아 가정식 비법 요리</t>
  </si>
  <si>
    <t>비키 베니슨</t>
  </si>
  <si>
    <t>종이책서점10월현재베스트_가정_살림</t>
  </si>
  <si>
    <t>240804499</t>
  </si>
  <si>
    <t>팀장의 원칙</t>
  </si>
  <si>
    <t>유능한 리더가 꼭 알아야 할 43가지 핵심 전략</t>
  </si>
  <si>
    <t>비즈니스북스</t>
  </si>
  <si>
    <t>로렌 벨커, 짐 매코믹, 게리 톱치크</t>
  </si>
  <si>
    <t>240701903</t>
  </si>
  <si>
    <t>충복</t>
  </si>
  <si>
    <t>하인리히 만</t>
  </si>
  <si>
    <t>241003704</t>
  </si>
  <si>
    <t>가을이 오면 떨어질 말들</t>
  </si>
  <si>
    <t>행복도 불행도 아닌 다행이 이긴다</t>
  </si>
  <si>
    <t>북스톤</t>
  </si>
  <si>
    <t>민용준</t>
  </si>
  <si>
    <t>240902784</t>
  </si>
  <si>
    <t>내가 확실히 아는 것들</t>
  </si>
  <si>
    <t>북하우스</t>
  </si>
  <si>
    <t>오프라 윈프리</t>
  </si>
  <si>
    <t>240201651</t>
  </si>
  <si>
    <t>미래의 기원</t>
  </si>
  <si>
    <t>우주의 탄생부터 인류의 미래까지 이광형 총장이 안내하는 지적 대여정</t>
  </si>
  <si>
    <t>이광형</t>
  </si>
  <si>
    <t>종이책서점10월현재베스트_자연과학</t>
  </si>
  <si>
    <t>자연과 과학</t>
  </si>
  <si>
    <t>과학</t>
  </si>
  <si>
    <t>240704261</t>
  </si>
  <si>
    <t>다다른 날들</t>
  </si>
  <si>
    <t>차현지</t>
  </si>
  <si>
    <t>240704259</t>
  </si>
  <si>
    <t>두더지 인간</t>
  </si>
  <si>
    <t>김성중</t>
  </si>
  <si>
    <t>240807747</t>
  </si>
  <si>
    <t>라비우와 링과</t>
  </si>
  <si>
    <t>김서해 저</t>
  </si>
  <si>
    <t>240807746</t>
  </si>
  <si>
    <t>바리</t>
  </si>
  <si>
    <t>듀나 저</t>
  </si>
  <si>
    <t>240806744</t>
  </si>
  <si>
    <t>왁자지껄 심리상담소</t>
  </si>
  <si>
    <t>팬덤북스</t>
  </si>
  <si>
    <t>서랍의날씨</t>
  </si>
  <si>
    <t>이광</t>
  </si>
  <si>
    <t>241000711</t>
  </si>
  <si>
    <t>작가의 말</t>
  </si>
  <si>
    <t>천희란</t>
  </si>
  <si>
    <t>241006020</t>
  </si>
  <si>
    <t>중국 앵무새가 있는 방</t>
  </si>
  <si>
    <t>이주혜</t>
  </si>
  <si>
    <t>240600285</t>
  </si>
  <si>
    <t>한국 무용사</t>
  </si>
  <si>
    <t>김매자</t>
  </si>
  <si>
    <t>240701648</t>
  </si>
  <si>
    <t>펜과 종이만으로 일상 드로잉</t>
  </si>
  <si>
    <t>밑그림 없이 시작하는 드로잉 수업</t>
  </si>
  <si>
    <t>초록비책공방</t>
  </si>
  <si>
    <t>김효찬</t>
  </si>
  <si>
    <t>241003972</t>
  </si>
  <si>
    <t>소비 본능</t>
  </si>
  <si>
    <t>나는 소비한다 고로 존재한다</t>
  </si>
  <si>
    <t>연필</t>
  </si>
  <si>
    <t>개드 사드</t>
  </si>
  <si>
    <t>240307363</t>
  </si>
  <si>
    <t>세븐 스플릿</t>
  </si>
  <si>
    <t>마법의 계좌 분할 주식 투자 전략</t>
  </si>
  <si>
    <t>박성현</t>
  </si>
  <si>
    <t>241006479</t>
  </si>
  <si>
    <t>까멜리아 싸롱</t>
  </si>
  <si>
    <t>클레이하우스</t>
  </si>
  <si>
    <t>고수리</t>
  </si>
  <si>
    <t>240605939</t>
  </si>
  <si>
    <t>일본 주말 여행</t>
  </si>
  <si>
    <t>1년이 즐거워지는 든든한 주말 여행 BEST 코스 20</t>
  </si>
  <si>
    <t>도서출판 즐거운상상</t>
  </si>
  <si>
    <t>이형준</t>
  </si>
  <si>
    <t>241006481</t>
  </si>
  <si>
    <t>무지의 즐거움</t>
  </si>
  <si>
    <t>지적 흥분을 부르는 천진한 어른의 공부 이야기</t>
  </si>
  <si>
    <t>우치다 타츠루</t>
  </si>
  <si>
    <t>240900440</t>
  </si>
  <si>
    <t>돈 말고 무엇을 갖고 있는가</t>
  </si>
  <si>
    <t>세상의 잣대에 휘둘리지 않는 나라는 세계를 만드는 법</t>
  </si>
  <si>
    <t>마름모</t>
  </si>
  <si>
    <t>정지우</t>
  </si>
  <si>
    <t>240304204</t>
  </si>
  <si>
    <t>숏폼으로 성공하는 마케팅 원칙 100</t>
  </si>
  <si>
    <t>틱톡부터 유튜브 쇼츠, 인스타그램 릴스까지</t>
  </si>
  <si>
    <t>아카시 가쿠토</t>
  </si>
  <si>
    <t>241003389</t>
  </si>
  <si>
    <t>들개처럼 연출하다</t>
  </si>
  <si>
    <t>방송 인생 35년 쌀집 아저씨의 PD 연대기</t>
  </si>
  <si>
    <t>애플북스</t>
  </si>
  <si>
    <t>김영희</t>
  </si>
  <si>
    <t>241001321</t>
  </si>
  <si>
    <t>마음 고백(워크북 포함)</t>
  </si>
  <si>
    <t>나를 일으켜 세우는 내면 코칭</t>
  </si>
  <si>
    <t>이야기공간</t>
  </si>
  <si>
    <t>이은아</t>
  </si>
  <si>
    <t>240304199</t>
  </si>
  <si>
    <t>누구나 할 수 있는 유튜브 돈 벌기 첫걸음</t>
  </si>
  <si>
    <t>유튜브신쌤</t>
  </si>
  <si>
    <t>240804148</t>
  </si>
  <si>
    <t>주말마다 나를 고쳐 씁니다</t>
  </si>
  <si>
    <t>어느 회사원의 다정다감 캠핑 테라피</t>
  </si>
  <si>
    <t>얼론북</t>
  </si>
  <si>
    <t>박찬은</t>
  </si>
  <si>
    <t>241000851</t>
  </si>
  <si>
    <t>비즈니스 이메일 영어표현사전 (New Edition)</t>
  </si>
  <si>
    <t>다락원</t>
  </si>
  <si>
    <t>케빈 경</t>
  </si>
  <si>
    <t>외국어/언어</t>
  </si>
  <si>
    <t>영어</t>
  </si>
  <si>
    <t>240901500</t>
  </si>
  <si>
    <t>자연이라는 개념</t>
  </si>
  <si>
    <t>로빈 콜링우드</t>
  </si>
  <si>
    <t>240807757</t>
  </si>
  <si>
    <t>자연스러운 포즈 드로잉</t>
  </si>
  <si>
    <t>360° 모든 방향에서 그리는 인체의 도형화 그리고 해부학까지</t>
  </si>
  <si>
    <t>동양북스</t>
  </si>
  <si>
    <t>소은 박경선</t>
  </si>
  <si>
    <t>241000843</t>
  </si>
  <si>
    <t>세계사와 함께 알아보는 서양음악사</t>
  </si>
  <si>
    <t>메이킹북스</t>
  </si>
  <si>
    <t>정봉교</t>
  </si>
  <si>
    <t>240904809</t>
  </si>
  <si>
    <t>내 몸 바꾸는 식사법</t>
  </si>
  <si>
    <t>식사 시간대만 조절해도 열 배 건강해진다!</t>
  </si>
  <si>
    <t>시바타 시게노부</t>
  </si>
  <si>
    <t>241006906</t>
  </si>
  <si>
    <t>뭐든 하다 보면 뭐가 되긴 해</t>
  </si>
  <si>
    <t>루마니아의 소설가가 된 히키코모리</t>
  </si>
  <si>
    <t>사이토 뎃초</t>
  </si>
  <si>
    <t>240502219</t>
  </si>
  <si>
    <t>소원성취 고객센터</t>
  </si>
  <si>
    <t>마론 장편소설</t>
  </si>
  <si>
    <t>팩토리나인</t>
  </si>
  <si>
    <t>마론</t>
  </si>
  <si>
    <t>240802957</t>
  </si>
  <si>
    <t>그럼에도 불구하고 힙하게 삽니다</t>
  </si>
  <si>
    <t>가족의 상실을 딛고 나를 찾아가는 행복 에세이</t>
  </si>
  <si>
    <t>미래북</t>
  </si>
  <si>
    <t>한수정</t>
  </si>
  <si>
    <t>241006527</t>
  </si>
  <si>
    <t>사이판에서 아이들과 한 달 살까? 일 년 살까?</t>
  </si>
  <si>
    <t>지식과감성#</t>
  </si>
  <si>
    <t>박유경</t>
  </si>
  <si>
    <t>240405906</t>
  </si>
  <si>
    <t>물질의 세계</t>
  </si>
  <si>
    <t>6가지 물질이 그려내는 인류 문명의 대서사시</t>
  </si>
  <si>
    <t>에드 콘웨이</t>
  </si>
  <si>
    <t>240802759</t>
  </si>
  <si>
    <t>곰돌이 푸의 다정한 리더십</t>
  </si>
  <si>
    <t>성공하는 비즈니스와 인간관계를 위한</t>
  </si>
  <si>
    <t>드림셀러</t>
  </si>
  <si>
    <t>로저 앨런</t>
  </si>
  <si>
    <t>241003978</t>
  </si>
  <si>
    <t>모킹버드</t>
  </si>
  <si>
    <t>어느날갑자기</t>
  </si>
  <si>
    <t>월터 테비스</t>
  </si>
  <si>
    <t>SF/판타지</t>
  </si>
  <si>
    <t>240605627</t>
  </si>
  <si>
    <t>냉담</t>
  </si>
  <si>
    <t>소전서가</t>
  </si>
  <si>
    <t>김갑용</t>
  </si>
  <si>
    <t>240905311</t>
  </si>
  <si>
    <t>프란츠 카프카 : 알려진 혹은 비밀스러운</t>
  </si>
  <si>
    <t>라데크 말리 글, 레나타 푸치코바 그림</t>
  </si>
  <si>
    <t>240904419</t>
  </si>
  <si>
    <t>나는 거기 없음</t>
  </si>
  <si>
    <t>○○의 불운의 연대기</t>
  </si>
  <si>
    <t>위고</t>
  </si>
  <si>
    <t>곽예인</t>
  </si>
  <si>
    <t>240905312</t>
  </si>
  <si>
    <t>흙을 먹는 나날</t>
  </si>
  <si>
    <t>열두 달, 계절을 먹고 깨닫고 쓰다</t>
  </si>
  <si>
    <t>메멘토</t>
  </si>
  <si>
    <t>미즈카미 쓰토무</t>
  </si>
  <si>
    <t>241000706</t>
  </si>
  <si>
    <t>무엇을 어떻게 쓸 것인가</t>
  </si>
  <si>
    <t>기자·PD·아나운서가 되기 위한 글쓰기의 모든 것</t>
  </si>
  <si>
    <t>김창석</t>
  </si>
  <si>
    <t>241002949</t>
  </si>
  <si>
    <t>곽수종 박사의 경제대예측 2025-2029</t>
  </si>
  <si>
    <t>메이트북스</t>
  </si>
  <si>
    <t>곽수종</t>
  </si>
  <si>
    <t>240905772</t>
  </si>
  <si>
    <t>나는 여전히 걸어가는 중입니다</t>
  </si>
  <si>
    <t>젊은 도예가의 꿈을 향한 도전과 응원</t>
  </si>
  <si>
    <t>김소영</t>
  </si>
  <si>
    <t>240604603</t>
  </si>
  <si>
    <t>쓰게 될 것</t>
  </si>
  <si>
    <t>최진영</t>
  </si>
  <si>
    <t>240705943</t>
  </si>
  <si>
    <t>나의 파란, 나폴리</t>
  </si>
  <si>
    <t>정대건</t>
  </si>
  <si>
    <t>240806950</t>
  </si>
  <si>
    <t>상하이, 너를 위해 준비했어</t>
  </si>
  <si>
    <t>농호 상하이</t>
  </si>
  <si>
    <t>240605691</t>
  </si>
  <si>
    <t>대한민국 산림청이 선정한 100대 명산 이야기</t>
  </si>
  <si>
    <t>김진현</t>
  </si>
  <si>
    <t>240702892</t>
  </si>
  <si>
    <t>크리스토퍼 놀란 : 첫 작품부터 현재까지, 놀란 감독의 영화와 비밀</t>
  </si>
  <si>
    <t>(주)제우미디어</t>
  </si>
  <si>
    <t>톰 숀, 크리스토퍼 놀란</t>
  </si>
  <si>
    <t>종이책서점10월현재베스트_인물</t>
  </si>
  <si>
    <t>240305380</t>
  </si>
  <si>
    <t>e스포츠의 이해 (개정판)</t>
  </si>
  <si>
    <t>이상호</t>
  </si>
  <si>
    <t>240305401</t>
  </si>
  <si>
    <t>K-MOOC와 함께하는 스포츠 마케팅 (제2판)</t>
  </si>
  <si>
    <t>문개성</t>
  </si>
  <si>
    <t>240905375</t>
  </si>
  <si>
    <t>미래를 바꾼 디자인 전쟁</t>
  </si>
  <si>
    <t>디자인 분쟁사례를 통해 배우는 지식재산권의 역사와 미래</t>
  </si>
  <si>
    <t>손동주 외2</t>
  </si>
  <si>
    <t>240905365</t>
  </si>
  <si>
    <t>문화예술경영과 행정: 문화예술산업의 이해</t>
  </si>
  <si>
    <t>박남예</t>
  </si>
  <si>
    <t>예술이론/예술사</t>
  </si>
  <si>
    <t>240904089</t>
  </si>
  <si>
    <t>상담의 이해와 치료적 접근</t>
  </si>
  <si>
    <t>진한엠앤비</t>
  </si>
  <si>
    <t>이은철</t>
  </si>
  <si>
    <t>241000693</t>
  </si>
  <si>
    <t>관계에 능숙해지는 법</t>
  </si>
  <si>
    <t>쿨하고 단단한 인간관계를 위한 신경심리학자의 지혜</t>
  </si>
  <si>
    <t>불광출판사</t>
  </si>
  <si>
    <t>릭 핸슨</t>
  </si>
  <si>
    <t>종이책서점10월현재베스트_종교</t>
  </si>
  <si>
    <t>241002581</t>
  </si>
  <si>
    <t>진 테이스팅 코스</t>
  </si>
  <si>
    <t>시그마북스</t>
  </si>
  <si>
    <t>앤서니 글래드먼</t>
  </si>
  <si>
    <t>240906419</t>
  </si>
  <si>
    <t>신문관 오마주</t>
  </si>
  <si>
    <t>한국 그래픽디자인의 원류</t>
  </si>
  <si>
    <t>국민대학교 출판부</t>
  </si>
  <si>
    <t>조현신, 김소연 외</t>
  </si>
  <si>
    <t>241000714</t>
  </si>
  <si>
    <t>지도로 보아야 보인다</t>
  </si>
  <si>
    <t>지도를 펼치지 않고는 지금의 세상을, 다가올 세계를 제대로 볼 수 없다</t>
  </si>
  <si>
    <t>사이</t>
  </si>
  <si>
    <t>에밀리 오브리, 프랭크 테타르</t>
  </si>
  <si>
    <t>정치/외교</t>
  </si>
  <si>
    <t>240904947</t>
  </si>
  <si>
    <t>게임 시나리오 기획자를 위한 안내서</t>
  </si>
  <si>
    <t>이론과 실무 그리고 포트폴리오까지, 게임 시나리오의 모든 것</t>
  </si>
  <si>
    <t>양정윤</t>
  </si>
  <si>
    <t>241002600</t>
  </si>
  <si>
    <t>민중의 적</t>
  </si>
  <si>
    <t>지만지드라마</t>
  </si>
  <si>
    <t>헨리크 입센</t>
  </si>
  <si>
    <t>240405858</t>
  </si>
  <si>
    <t>유튜브, 제국의 탄생</t>
  </si>
  <si>
    <t>무명의 언더독에서 세계 최대 콘텐츠 플랫폼으로 성장한 유튜브의 20년 비</t>
  </si>
  <si>
    <t>현대지성</t>
  </si>
  <si>
    <t>마크 버겐</t>
  </si>
  <si>
    <t>240700406</t>
  </si>
  <si>
    <t>챗봇 2025 트렌드&amp;활용백과</t>
  </si>
  <si>
    <t>스마트북스</t>
  </si>
  <si>
    <t>김덕진, 서승완</t>
  </si>
  <si>
    <t>240401126</t>
  </si>
  <si>
    <t>생성형 AI로 웹툰 만화 제작하기</t>
  </si>
  <si>
    <t>김한재</t>
  </si>
  <si>
    <t>240901147</t>
  </si>
  <si>
    <t>킵 서핑 : 파도와 친해지는 가장 쉬운 방법</t>
  </si>
  <si>
    <t>김아영</t>
  </si>
  <si>
    <t>240905376</t>
  </si>
  <si>
    <t>이제는 IT서비스 기획이다</t>
  </si>
  <si>
    <t>이 시대 혁신과 성장의 열쇠</t>
  </si>
  <si>
    <t>이정우</t>
  </si>
  <si>
    <t>240803773</t>
  </si>
  <si>
    <t>고잉 인피니트</t>
  </si>
  <si>
    <t>FTX 창립자 샘 뱅크먼프리드는 어떻게 55조 원을 휴지조각으로 만들었는가</t>
  </si>
  <si>
    <t>중앙북스</t>
  </si>
  <si>
    <t>마이클 루이스</t>
  </si>
  <si>
    <t>241006524</t>
  </si>
  <si>
    <t>꽃을 세우다</t>
  </si>
  <si>
    <t>조현숙</t>
  </si>
  <si>
    <t>240705113</t>
  </si>
  <si>
    <t>누구나 따라 할 수 있는 AI 아트</t>
  </si>
  <si>
    <t>AI로 누구나 쉽게 예술 작가 되어보기</t>
  </si>
  <si>
    <t>미디어북</t>
  </si>
  <si>
    <t>장인보, 최재용, 김나리, 김다희, 김지애, 김진희, 박리라, 배미주, 서순례, 유지선, 이도혜, 이신우, 조수현 공저/김진선 감수</t>
  </si>
  <si>
    <t>240206974</t>
  </si>
  <si>
    <t>생성형 AI 챗GPT 300% 활용법</t>
  </si>
  <si>
    <t>최재용</t>
  </si>
  <si>
    <t>컴퓨터 공학</t>
  </si>
  <si>
    <t>240604334</t>
  </si>
  <si>
    <t>세스 매트리얼</t>
  </si>
  <si>
    <t>지식 너머의 진실</t>
  </si>
  <si>
    <t>터닝페이지</t>
  </si>
  <si>
    <t>제인 로버츠</t>
  </si>
  <si>
    <t>241006484</t>
  </si>
  <si>
    <t>서울의 말들</t>
  </si>
  <si>
    <t>여기두 사투리 있걸랑</t>
  </si>
  <si>
    <t>한성우</t>
  </si>
  <si>
    <t>241006483</t>
  </si>
  <si>
    <t>충청의 말들</t>
  </si>
  <si>
    <t>그릏게 바쁘문 어제 오지 그랬슈</t>
  </si>
  <si>
    <t>나연만</t>
  </si>
  <si>
    <t>241003391</t>
  </si>
  <si>
    <t>돌로레스 캐논 죽음과 삶 사이의 세계</t>
  </si>
  <si>
    <t>공명</t>
  </si>
  <si>
    <t>돌로레스 캐논</t>
  </si>
  <si>
    <t>241002602</t>
  </si>
  <si>
    <t>AI 시대의 글쓰기</t>
  </si>
  <si>
    <t>장성민</t>
  </si>
  <si>
    <t>240605733</t>
  </si>
  <si>
    <t>니키포르</t>
  </si>
  <si>
    <t>북극곰</t>
  </si>
  <si>
    <t>마리아 스트셸레츠카 글, 그림</t>
  </si>
  <si>
    <t>241005363</t>
  </si>
  <si>
    <t>바나나 산책시키기</t>
  </si>
  <si>
    <t>당신의 인생을 뒤 바꿔 놓을 10가지 방법</t>
  </si>
  <si>
    <t>혜다</t>
  </si>
  <si>
    <t>벤 알드리지</t>
  </si>
  <si>
    <t>240800816</t>
  </si>
  <si>
    <t>신뢰의 과학</t>
  </si>
  <si>
    <t>세상을 움직이는 인간 행동의 법칙</t>
  </si>
  <si>
    <t>심심</t>
  </si>
  <si>
    <t>피터 H. 킴</t>
  </si>
  <si>
    <t>240107196</t>
  </si>
  <si>
    <t>트래픽 설계자</t>
  </si>
  <si>
    <t>100% 터지는 퍼널 광고 기법</t>
  </si>
  <si>
    <t>러셀 브런슨</t>
  </si>
  <si>
    <t>240907204</t>
  </si>
  <si>
    <t>위임의 기술</t>
  </si>
  <si>
    <t>믿고 맡기는 리더의 습관</t>
  </si>
  <si>
    <t>좋은습관연구소</t>
  </si>
  <si>
    <t>김진영</t>
  </si>
  <si>
    <t>240905956</t>
  </si>
  <si>
    <t>유튜브 쇼츠 60초 재테크</t>
  </si>
  <si>
    <t>김선웅</t>
  </si>
  <si>
    <t>240201088</t>
  </si>
  <si>
    <t>생성 AI를 활용한 나만의 콘텐츠 만들기</t>
  </si>
  <si>
    <t>텍스트, 이미지, 오디오, 비디오 생성 AI 활용 가이드북</t>
  </si>
  <si>
    <t>영진닷컴</t>
  </si>
  <si>
    <t>김민후</t>
  </si>
  <si>
    <t>241002597</t>
  </si>
  <si>
    <t>슈나벨레봅스키 씨의 회상 / 바헤라흐의 랍비</t>
  </si>
  <si>
    <t>하인리히 하이네</t>
  </si>
  <si>
    <t>240301801</t>
  </si>
  <si>
    <t>오로라</t>
  </si>
  <si>
    <t>240804914</t>
  </si>
  <si>
    <t>포춘으로 읽는 워런 버핏의 투자 철학</t>
  </si>
  <si>
    <t>비즈니스맵</t>
  </si>
  <si>
    <t>캐럴 루미스</t>
  </si>
  <si>
    <t>240306528</t>
  </si>
  <si>
    <t>경아</t>
  </si>
  <si>
    <t>고블</t>
  </si>
  <si>
    <t>240601437</t>
  </si>
  <si>
    <t>교양으로 읽는 세계 미술사 지도</t>
  </si>
  <si>
    <t>선사시대부터 현재까지 동시대 예술 비교</t>
  </si>
  <si>
    <t>바이잉</t>
  </si>
  <si>
    <t>240800669</t>
  </si>
  <si>
    <t>건강하게 살고 싶다면 디톡스</t>
  </si>
  <si>
    <t>수만 명이 검증한 기적의 레시피</t>
  </si>
  <si>
    <t>모아북스</t>
  </si>
  <si>
    <t>황병태</t>
  </si>
  <si>
    <t>240302668</t>
  </si>
  <si>
    <t>깨달음의 빛, 청자 1</t>
  </si>
  <si>
    <t>정찬주</t>
  </si>
  <si>
    <t>240302669</t>
  </si>
  <si>
    <t>깨달음의 빛, 청자 2</t>
  </si>
  <si>
    <t>240904820</t>
  </si>
  <si>
    <t>동시대예술산책</t>
  </si>
  <si>
    <t>한국방송통신대학교출판문화원</t>
  </si>
  <si>
    <t>성연주, 나여랑, 류혜민, 신예슬</t>
  </si>
  <si>
    <t>240600940</t>
  </si>
  <si>
    <t>가족을 끊어내기로 했다</t>
  </si>
  <si>
    <t>내 발목을 잡는 가족에게서 벗어나 죄책감과 수치심에 맞서는 심리학</t>
  </si>
  <si>
    <t>셰리 캠벨</t>
  </si>
  <si>
    <t>240305964</t>
  </si>
  <si>
    <t>교보문고 스토리대상 단편 수상작품집 2024</t>
  </si>
  <si>
    <t>제11회</t>
  </si>
  <si>
    <t>북다</t>
  </si>
  <si>
    <t>김민경, 김호야, 이리예, 임규리, 김규림</t>
  </si>
  <si>
    <t>240806551</t>
  </si>
  <si>
    <t>성장이 멈춘 시대의 투자법</t>
  </si>
  <si>
    <t>부의 불평등을 따라잡는 시간X투자의 법칙</t>
  </si>
  <si>
    <t>김경록</t>
  </si>
  <si>
    <t>240803317</t>
  </si>
  <si>
    <t>하루 30분 라인이 예뻐지는 발레핏</t>
  </si>
  <si>
    <t>다이어트, 자세 교정, 바디라인을 확실히 잡아주는 운동</t>
  </si>
  <si>
    <t>베가북스</t>
  </si>
  <si>
    <t>김정은</t>
  </si>
  <si>
    <t>240900376</t>
  </si>
  <si>
    <t>수필 쓰는 하루</t>
  </si>
  <si>
    <t>몽자</t>
  </si>
  <si>
    <t>241000404</t>
  </si>
  <si>
    <t>호모 사피엔스 씨의 위험한 고민</t>
  </si>
  <si>
    <t>미래 과학이 답하는 8가지 윤리적 질문</t>
  </si>
  <si>
    <t>(주)메디치미디어</t>
  </si>
  <si>
    <t>권복규, 원종우, 이명현, 이정모, 이창무, 이필렬, 정지훈, 홍성욱</t>
  </si>
  <si>
    <t>240906877</t>
  </si>
  <si>
    <t>시간 해방</t>
  </si>
  <si>
    <t>돈, 시간, 환경의 한계를 극복하는 시간 증식의 비밀</t>
  </si>
  <si>
    <t>댄 마텔</t>
  </si>
  <si>
    <t>240401857</t>
  </si>
  <si>
    <t>하버드 리더십 수업</t>
  </si>
  <si>
    <t>백악관 50년 경력 베테랑이 완성한 하버드 케네디스쿨 리더십 바이블</t>
  </si>
  <si>
    <t>데이비드 거건</t>
  </si>
  <si>
    <t>221204492</t>
  </si>
  <si>
    <t>삼체 2부</t>
  </si>
  <si>
    <t>암흑의 숲</t>
  </si>
  <si>
    <t>자음과모음</t>
  </si>
  <si>
    <t>류츠신</t>
  </si>
  <si>
    <t>240405450</t>
  </si>
  <si>
    <t>컬트</t>
  </si>
  <si>
    <t>세상을 경악시킨 집단 광기의 역사</t>
  </si>
  <si>
    <t>(주)을유문화사</t>
  </si>
  <si>
    <t>맥스 커틀러, 케빈 콘리</t>
  </si>
  <si>
    <t>240802617</t>
  </si>
  <si>
    <t>선재 업고 튀어 1</t>
  </si>
  <si>
    <t>이시은 대본집</t>
  </si>
  <si>
    <t>북로그컴퍼니</t>
  </si>
  <si>
    <t>이시은</t>
  </si>
  <si>
    <t>TV/라디오</t>
  </si>
  <si>
    <t>240802618</t>
  </si>
  <si>
    <t>선재 업고 튀어 2</t>
  </si>
  <si>
    <t>240901494</t>
  </si>
  <si>
    <t>인생 영단어</t>
  </si>
  <si>
    <t>미국 사람들이 매일 쓰는</t>
  </si>
  <si>
    <t>Pub.365</t>
  </si>
  <si>
    <t>지니쌤</t>
  </si>
  <si>
    <t>240904858</t>
  </si>
  <si>
    <t>생존독서</t>
  </si>
  <si>
    <t>(주)좋은땅</t>
  </si>
  <si>
    <t>마음성장학교 코칭심리연구소</t>
  </si>
  <si>
    <t>김은미</t>
  </si>
  <si>
    <t>240804153</t>
  </si>
  <si>
    <t>스토리 설계자</t>
  </si>
  <si>
    <t>고객의 욕망을 꿰뚫는 31가지 카피라이팅 과학</t>
  </si>
  <si>
    <t>짐 에드워즈</t>
  </si>
  <si>
    <t>241006552</t>
  </si>
  <si>
    <t>페스티벌 이펙트</t>
  </si>
  <si>
    <t>33년 문화관광 공직생활을 통해 배운 축제의 쓸모</t>
  </si>
  <si>
    <t>와일드북</t>
  </si>
  <si>
    <t>박남규</t>
  </si>
  <si>
    <t>240702248</t>
  </si>
  <si>
    <t>아무튼, SF 게임</t>
  </si>
  <si>
    <t>건너편의 세계로 오신 것을 환영합니다</t>
  </si>
  <si>
    <t>김초엽</t>
  </si>
  <si>
    <t>240700409</t>
  </si>
  <si>
    <t>아무튼, 디지몬</t>
  </si>
  <si>
    <t>길고도 매우 짧은 여름방학이 시작되었다</t>
  </si>
  <si>
    <t>천선란</t>
  </si>
  <si>
    <t>240401122</t>
  </si>
  <si>
    <t>아무튼, 집</t>
  </si>
  <si>
    <t>그러나 여전히 가끔은 울 것 같은 마음으로</t>
  </si>
  <si>
    <t>코난북스</t>
  </si>
  <si>
    <t>김미리</t>
  </si>
  <si>
    <t>240303711</t>
  </si>
  <si>
    <t>뭉우리돌의 들녘</t>
  </si>
  <si>
    <t>국외독립운동 이야기-러시아, 네덜란드 편</t>
  </si>
  <si>
    <t>수오서재</t>
  </si>
  <si>
    <t>김동우</t>
  </si>
  <si>
    <t>역사/문화</t>
  </si>
  <si>
    <t>한국사</t>
  </si>
  <si>
    <t>240806593</t>
  </si>
  <si>
    <t>넥스트 디지털</t>
  </si>
  <si>
    <t>AI 시대 생존을 위한 디지털 전환의 핵심 기술</t>
  </si>
  <si>
    <t>애플씨드</t>
  </si>
  <si>
    <t>정해진</t>
  </si>
  <si>
    <t>241003694</t>
  </si>
  <si>
    <t>아무튼, 사투리</t>
  </si>
  <si>
    <t>서울 사람들은 이거 어떻게 읽어요?</t>
  </si>
  <si>
    <t>다드래기</t>
  </si>
  <si>
    <t>240706742</t>
  </si>
  <si>
    <t>전략적 사고의 11가지 법칙</t>
  </si>
  <si>
    <t>남들과 다르게 압도적 성과를 내는 1% 리더의 생각 기술</t>
  </si>
  <si>
    <t>김성준</t>
  </si>
  <si>
    <t>240804147</t>
  </si>
  <si>
    <t>역사 즐기는 법</t>
  </si>
  <si>
    <t>오늘을 사는 이를 위한 오래된 지혜</t>
  </si>
  <si>
    <t>박신영</t>
  </si>
  <si>
    <t>240606798</t>
  </si>
  <si>
    <t>테베랜드</t>
  </si>
  <si>
    <t>세르히오 블랑코</t>
  </si>
  <si>
    <t>240702224</t>
  </si>
  <si>
    <t>삶은 공학</t>
  </si>
  <si>
    <t>불확실한 세상에서 최선의 답을 찾는 생각법</t>
  </si>
  <si>
    <t>빌 해맥</t>
  </si>
  <si>
    <t>240307368</t>
  </si>
  <si>
    <t>나는 나의 스무 살을 가장 존중한다</t>
  </si>
  <si>
    <t>토네이도</t>
  </si>
  <si>
    <t>이하영</t>
  </si>
  <si>
    <t>240702566</t>
  </si>
  <si>
    <t>기획력이 쑥 커집니다</t>
  </si>
  <si>
    <t>광고 기획자의 습관</t>
  </si>
  <si>
    <t>김종섭</t>
  </si>
  <si>
    <t>240800673</t>
  </si>
  <si>
    <t>별일 없어도 읽습니다</t>
  </si>
  <si>
    <t>여전히 익숙해지지 않는 인생에 대한 탐구</t>
  </si>
  <si>
    <t>노충덕</t>
  </si>
  <si>
    <t>240701900</t>
  </si>
  <si>
    <t>역사를 보다</t>
  </si>
  <si>
    <t>역사를 뒤흔든 결정적 순간의 재밌고 놀라운 재발견</t>
  </si>
  <si>
    <t>원앤원북스</t>
  </si>
  <si>
    <t>믹스커피</t>
  </si>
  <si>
    <t>박현도, 곽민수, 강인욱, 허준</t>
  </si>
  <si>
    <t>세계사</t>
  </si>
  <si>
    <t>240405084</t>
  </si>
  <si>
    <t>5천만의 국어책</t>
  </si>
  <si>
    <t>글쓰기가 쉬워지는 문법 공부!</t>
  </si>
  <si>
    <t>들녘</t>
  </si>
  <si>
    <t>이재성</t>
  </si>
  <si>
    <t>241002584</t>
  </si>
  <si>
    <t>요즘 소비 트렌드 2025</t>
  </si>
  <si>
    <t>생성형 AI, 챗GPT, 웰니스, 인스타그래머블, 디지털 캠프파이어 등 마케터의 시각으로 본 ‘핫’한 소비 트렌드 읽기</t>
  </si>
  <si>
    <t>노준영</t>
  </si>
  <si>
    <t>240705375</t>
  </si>
  <si>
    <t>읽고 쓰고 소유하다</t>
  </si>
  <si>
    <t>블록체인이 바꾸는 인터넷의 새로운 질서</t>
  </si>
  <si>
    <t>어크로스</t>
  </si>
  <si>
    <t>크리스 딕슨</t>
  </si>
  <si>
    <t>240906696</t>
  </si>
  <si>
    <t>나는 점점 보이지 않습니다</t>
  </si>
  <si>
    <t>삶의 감각으로 이야기한 장애의 세계</t>
  </si>
  <si>
    <t>앤드루 릴런드</t>
  </si>
  <si>
    <t>241006551</t>
  </si>
  <si>
    <t>정돌이</t>
  </si>
  <si>
    <t>어나더북스</t>
  </si>
  <si>
    <t>김미경</t>
  </si>
  <si>
    <t>241004978</t>
  </si>
  <si>
    <t>국제 분쟁으로 보다, 세계사</t>
  </si>
  <si>
    <t>현대의 주요 분쟁들로 이해하는 세계사</t>
  </si>
  <si>
    <t>풀빛</t>
  </si>
  <si>
    <t>송영심</t>
  </si>
  <si>
    <t>240300338</t>
  </si>
  <si>
    <t>컬처, 문화로 쓴 세계사</t>
  </si>
  <si>
    <t>하버드대 마틴 푸크너의 인류 문화 오디세이</t>
  </si>
  <si>
    <t>마틴 푸크너</t>
  </si>
  <si>
    <t>240906528</t>
  </si>
  <si>
    <t>향신료 전쟁</t>
  </si>
  <si>
    <t>세계화, 제국주의, 주식회사를 탄생시킨 향신료 탐욕사</t>
  </si>
  <si>
    <t>최광</t>
  </si>
  <si>
    <t>240502204</t>
  </si>
  <si>
    <t>이도 다이어리</t>
  </si>
  <si>
    <t>세종 33년 간의 기록</t>
  </si>
  <si>
    <t>새움</t>
  </si>
  <si>
    <t>김경묵</t>
  </si>
  <si>
    <t>240904970</t>
  </si>
  <si>
    <t>콰이강의 다리 위에 조선인이 있었네</t>
  </si>
  <si>
    <t>역사에 연루된 나와 당신의 이야기</t>
  </si>
  <si>
    <t>조형근</t>
  </si>
  <si>
    <t>241000695</t>
  </si>
  <si>
    <t>노스탤지어, 어느 위험한 감정의 연대기</t>
  </si>
  <si>
    <t>애그니스 아널드포스터</t>
  </si>
  <si>
    <t>240903256</t>
  </si>
  <si>
    <t>프랭클린 익스프레스</t>
  </si>
  <si>
    <t>길고 쓸모 있는 인생의 비밀을 찾아 떠난 여행</t>
  </si>
  <si>
    <t>에릭 와이너</t>
  </si>
  <si>
    <t>240403418</t>
  </si>
  <si>
    <t>부의 인사이트</t>
  </si>
  <si>
    <t>청담캔디언니가 들려주는 일과 사업, 인생에 관한 77가지 조언</t>
  </si>
  <si>
    <t>생각지도</t>
  </si>
  <si>
    <t>함서경</t>
  </si>
  <si>
    <t>240503456</t>
  </si>
  <si>
    <t>아주 작은 대화의 기술</t>
  </si>
  <si>
    <t>힘들이지 않고 사람의 마음을 얻는 80가지 인간관계의 기술</t>
  </si>
  <si>
    <t>레일 라운즈</t>
  </si>
  <si>
    <t>240800459</t>
  </si>
  <si>
    <t>세포 혁명</t>
  </si>
  <si>
    <t>매일 젊어지는 세포 심상 훈련법</t>
  </si>
  <si>
    <t>에릭 프랭클린</t>
  </si>
  <si>
    <t>240201085</t>
  </si>
  <si>
    <t>PPT로 완성하는 영상 제작</t>
  </si>
  <si>
    <t>프리미어 프로, 파이널 컷 프로, 베가스 프로를 몰라도 영상을 만들 수</t>
  </si>
  <si>
    <t>SKY Lab Crew, 이재현, 정민재</t>
  </si>
  <si>
    <t>241002255</t>
  </si>
  <si>
    <t>잡화감각</t>
  </si>
  <si>
    <t>푸른숲</t>
  </si>
  <si>
    <t>미시나 데루오키</t>
  </si>
  <si>
    <t>240905621</t>
  </si>
  <si>
    <t>섀도 워크 저널</t>
  </si>
  <si>
    <t>내 안에 숨겨진 무한한 가능성을 찾는 여정</t>
  </si>
  <si>
    <t>카일라 샤힌</t>
  </si>
  <si>
    <t>240404687</t>
  </si>
  <si>
    <t>대통령의 글쓰기 (10주년 기념 스페셜 에디션)</t>
  </si>
  <si>
    <t>김대중, 노무현 대통령에게 배우는 사람을 움직이는 글쓰기 비법</t>
  </si>
  <si>
    <t>강원국</t>
  </si>
  <si>
    <t>240803781</t>
  </si>
  <si>
    <t>이탈리아를 걷다 : 맛과 역사를 만나는 시간으로의 여행</t>
  </si>
  <si>
    <t>정병호</t>
  </si>
  <si>
    <t>240907557</t>
  </si>
  <si>
    <t>제자백가, 인생 불변의 지혜</t>
  </si>
  <si>
    <t>공자 · 맹자 · 순자 · 묵자 · 노자 · 장자 · 한비자</t>
  </si>
  <si>
    <t>유노책주</t>
  </si>
  <si>
    <t>옥현주</t>
  </si>
  <si>
    <t>240602507</t>
  </si>
  <si>
    <t>디디미니의 맛있어서 평생 습관 되는 다이어트 레시피</t>
  </si>
  <si>
    <t>빅피시</t>
  </si>
  <si>
    <t>미니 박지우</t>
  </si>
  <si>
    <t>241006549</t>
  </si>
  <si>
    <t>일본 가정식 한상 차림</t>
  </si>
  <si>
    <t>노자키 히로미쓰</t>
  </si>
  <si>
    <t>240901200</t>
  </si>
  <si>
    <t>실크로드의 땅, 중앙아시아 인문학 여행</t>
  </si>
  <si>
    <t>홍종경</t>
  </si>
  <si>
    <t>테마여행</t>
  </si>
  <si>
    <t>240807759</t>
  </si>
  <si>
    <t>맛과 멋, 낭만의 프랑스</t>
  </si>
  <si>
    <t>미식과 예술, 역사와 자연을 만나는 프랑스 문화 기행</t>
  </si>
  <si>
    <t>자연</t>
  </si>
  <si>
    <t>241005374</t>
  </si>
  <si>
    <t>365일 명화 일력(미니멀 리커버 에디션)</t>
  </si>
  <si>
    <t>하루의 시작이 좋아지는 그림의 힘</t>
  </si>
  <si>
    <t>김영숙</t>
  </si>
  <si>
    <t>240802073</t>
  </si>
  <si>
    <t>명화잡사</t>
  </si>
  <si>
    <t>세상에서 가장 아름다운 명화에 담긴 은밀하고 사적인 15가지 스캔들</t>
  </si>
  <si>
    <t>카시오페아</t>
  </si>
  <si>
    <t>오아시스</t>
  </si>
  <si>
    <t>김태진</t>
  </si>
  <si>
    <t>241001682</t>
  </si>
  <si>
    <t>만화로 보는 심리 법칙</t>
  </si>
  <si>
    <t>효율적으로 일하고 유연하게 관계 맺고 싶은 당신을 위한 45가지 이야기</t>
  </si>
  <si>
    <t>강호걸</t>
  </si>
  <si>
    <t>240108072</t>
  </si>
  <si>
    <t>문화의 중력</t>
  </si>
  <si>
    <t>우리의 소비, 행동, 동경에 숨어 있는 강력한 힘에 대하여</t>
  </si>
  <si>
    <t>마커스 콜린스</t>
  </si>
  <si>
    <t>240504358</t>
  </si>
  <si>
    <t>스페이스X의 비밀</t>
  </si>
  <si>
    <t>인류 최후의 개척지와 일론 머스크의 마스터플랜</t>
  </si>
  <si>
    <t>미디어숲</t>
  </si>
  <si>
    <t>브래드 버건</t>
  </si>
  <si>
    <t>240805647</t>
  </si>
  <si>
    <t>빌딩 투자 리:셋</t>
  </si>
  <si>
    <t>빌딩 투자의 기회가 다시 도래했다</t>
  </si>
  <si>
    <t>임광선</t>
  </si>
  <si>
    <t>240607332</t>
  </si>
  <si>
    <t>배우 탄생 : 누구나 배우가 될 수 있는 하루 10분 연기 수업</t>
  </si>
  <si>
    <t>윤용근</t>
  </si>
  <si>
    <t>240708770</t>
  </si>
  <si>
    <t>자아폭발</t>
  </si>
  <si>
    <t>타락과 광기의 시대, 그 근원에 관한 도발적인 탐구</t>
  </si>
  <si>
    <t>서스테인</t>
  </si>
  <si>
    <t>스티브 테일러</t>
  </si>
  <si>
    <t>240901866</t>
  </si>
  <si>
    <t>뉴해피</t>
  </si>
  <si>
    <t>행복을 바라보는 새로운 관점</t>
  </si>
  <si>
    <t>세종서적</t>
  </si>
  <si>
    <t>스테퍼니 해리슨</t>
  </si>
  <si>
    <t>240706234</t>
  </si>
  <si>
    <t>마라닉 페이스</t>
  </si>
  <si>
    <t>변화를 마주하는 가장 즐거운 경험</t>
  </si>
  <si>
    <t>이재진</t>
  </si>
  <si>
    <t>240804525</t>
  </si>
  <si>
    <t>일생에 한번은 헌법을 읽어라</t>
  </si>
  <si>
    <t>흔들릴 때마다 삶의 중심을 잡아주는 기준에 관하여</t>
  </si>
  <si>
    <t>이효원</t>
  </si>
  <si>
    <t>240706740</t>
  </si>
  <si>
    <t>절대 잃지 않는 주식투자</t>
  </si>
  <si>
    <t>신중한 투자자를 위한 최고의 위험회피형 가치투자 전략</t>
  </si>
  <si>
    <t>박병열</t>
  </si>
  <si>
    <t>240907192</t>
  </si>
  <si>
    <t>유니콘이 되어라</t>
  </si>
  <si>
    <t>대체 불가능한 인재들의 12가지 성공 습관</t>
  </si>
  <si>
    <t>비전코리아</t>
  </si>
  <si>
    <t>윌리엄 밴더블로맨</t>
  </si>
  <si>
    <t>240904392</t>
  </si>
  <si>
    <t>성격 좋다는 말에 가려진 것들</t>
  </si>
  <si>
    <t>폐 끼치는 게 두려운 사람을 위한 자기 허용 심리학</t>
  </si>
  <si>
    <t>이지안</t>
  </si>
  <si>
    <t>240506065</t>
  </si>
  <si>
    <t>카람진 단편집</t>
  </si>
  <si>
    <t>니콜라이 카람진</t>
  </si>
  <si>
    <t>241002598</t>
  </si>
  <si>
    <t>하르츠 여행기</t>
  </si>
  <si>
    <t>240903630</t>
  </si>
  <si>
    <t>사라진 서점</t>
  </si>
  <si>
    <t>이비 우즈</t>
  </si>
  <si>
    <t>240304566</t>
  </si>
  <si>
    <t>카와이 센세의 인물 쉽게 그리는 방법</t>
  </si>
  <si>
    <t>정보문화사</t>
  </si>
  <si>
    <t>카와이 센세</t>
  </si>
  <si>
    <t>231102033</t>
  </si>
  <si>
    <t>1일 1페이지 영어 어원 365</t>
  </si>
  <si>
    <t>언어학자와 떠나는 매혹적인 어원 인문학 여행</t>
  </si>
  <si>
    <t>김동섭</t>
  </si>
  <si>
    <t>240702592</t>
  </si>
  <si>
    <t>오십에 읽는 손자병법</t>
  </si>
  <si>
    <t>불확실한 삶을 대비하기 위한 2,500년의 전략</t>
  </si>
  <si>
    <t>유노북스</t>
  </si>
  <si>
    <t>최송목</t>
  </si>
  <si>
    <t>240704572</t>
  </si>
  <si>
    <t>현명한 사람은 삶의 무게를 분산한다</t>
  </si>
  <si>
    <t>휘청이는 삶을 다잡아 주는 공자와 장자의 지혜</t>
  </si>
  <si>
    <t>클랩북스</t>
  </si>
  <si>
    <t>제갈건</t>
  </si>
  <si>
    <t>240604333</t>
  </si>
  <si>
    <t>내가 원하는 곳에 나를 데려가라</t>
  </si>
  <si>
    <t>네빌 고다드, 부와 성공의 자기선언</t>
  </si>
  <si>
    <t>네빌 고다드</t>
  </si>
  <si>
    <t>240903881</t>
  </si>
  <si>
    <t>풍수 부자들</t>
  </si>
  <si>
    <t>운이 모이는 터, 공간, 사람의 비밀</t>
  </si>
  <si>
    <t>유노라이프</t>
  </si>
  <si>
    <t>천동희</t>
  </si>
  <si>
    <t>240801018</t>
  </si>
  <si>
    <t>십년후 주식</t>
  </si>
  <si>
    <t>제2의 엔비디아를 찾는 법</t>
  </si>
  <si>
    <t>새빛</t>
  </si>
  <si>
    <t>오재화</t>
  </si>
  <si>
    <t>240705638</t>
  </si>
  <si>
    <t>풋살은 처음입니다만</t>
  </si>
  <si>
    <t>넘어져도 웃음터지는 여자 풋살 에세이</t>
  </si>
  <si>
    <t>김재연</t>
  </si>
  <si>
    <t>240907176</t>
  </si>
  <si>
    <t>파친코와 정동의 미디어</t>
  </si>
  <si>
    <t>OTT는 세상을 어떻게 그리는가?</t>
  </si>
  <si>
    <t>임종수</t>
  </si>
  <si>
    <t>언론학/미디어론</t>
  </si>
  <si>
    <t>240907599</t>
  </si>
  <si>
    <t>200% 실패할 걸 알면서도 왜 나는 똑같은 행동을 반복하는가</t>
  </si>
  <si>
    <t>스마트비즈니스</t>
  </si>
  <si>
    <t>더글러스 켄릭,블라다스 그리스케비시우스</t>
  </si>
  <si>
    <t>240703432</t>
  </si>
  <si>
    <t>당신의 감정에는 당신만의 사연이 있다</t>
  </si>
  <si>
    <t>미처 몰랐던 나를 알아가는 감정 로드맵</t>
  </si>
  <si>
    <t>박용철</t>
  </si>
  <si>
    <t>240504694</t>
  </si>
  <si>
    <t>슬픔에 이름 붙이기</t>
  </si>
  <si>
    <t>마음의 혼란을 언어의 질서로 꿰매는 감정 사전</t>
  </si>
  <si>
    <t>존 케닉</t>
  </si>
  <si>
    <t>241001608</t>
  </si>
  <si>
    <t>도쿄 호텔 도감</t>
  </si>
  <si>
    <t>엔도 케이</t>
  </si>
  <si>
    <t>240307085</t>
  </si>
  <si>
    <t>썰의 흑역사</t>
  </si>
  <si>
    <t>인간은 믿고 싶은 이야기만 듣는다</t>
  </si>
  <si>
    <t>톰 필립스, 존 엘리지</t>
  </si>
  <si>
    <t>문화/풍속사</t>
  </si>
  <si>
    <t>241004982</t>
  </si>
  <si>
    <t>살인 재능</t>
  </si>
  <si>
    <t>피터 스완슨</t>
  </si>
  <si>
    <t>추리/미스터리/스릴러</t>
  </si>
  <si>
    <t>241006543</t>
  </si>
  <si>
    <t>그리다가, 뭉클</t>
  </si>
  <si>
    <t>매일이 특별해지는 순간의 기록</t>
  </si>
  <si>
    <t>이기주</t>
  </si>
  <si>
    <t>240800458</t>
  </si>
  <si>
    <t>경제학자는 어떻게 인생의 답을 찾는가</t>
  </si>
  <si>
    <t>인생이라는 게임에서 원하는 것을 얻는 삶의 기술</t>
  </si>
  <si>
    <t>카우식 바수</t>
  </si>
  <si>
    <t>240702483</t>
  </si>
  <si>
    <t>장르별 독서법</t>
  </si>
  <si>
    <t>무엇을 어떻게 읽을 것인가</t>
  </si>
  <si>
    <t>디페랑스</t>
  </si>
  <si>
    <t>임수현</t>
  </si>
  <si>
    <t>240705181</t>
  </si>
  <si>
    <t>서양 검술 메모</t>
  </si>
  <si>
    <t>창작자를 위한 르네상스 유럽 무술의 이해</t>
  </si>
  <si>
    <t>PIRATA</t>
  </si>
  <si>
    <t>240904458</t>
  </si>
  <si>
    <t>너머의 세계</t>
  </si>
  <si>
    <t>어느 알려지지 않은 차원과 그곳에서 온 기이한 생명체들에 대한 기록</t>
  </si>
  <si>
    <t>유린 글, 도밍 그림</t>
  </si>
  <si>
    <t>240607147</t>
  </si>
  <si>
    <t>신지영 교수의 언어감수성 수업</t>
  </si>
  <si>
    <t>관계의 거리를 좁히는 말하기의 힘</t>
  </si>
  <si>
    <t>신지영</t>
  </si>
  <si>
    <t>241005362</t>
  </si>
  <si>
    <t>마흔과 오십 사이</t>
  </si>
  <si>
    <t>인생길을 바꾸는 논어 30수</t>
  </si>
  <si>
    <t>최종엽</t>
  </si>
  <si>
    <t>240903593</t>
  </si>
  <si>
    <t>리더는 항상 옳다</t>
  </si>
  <si>
    <t>무엇이 옳은지 고민하는 만큼 리더는 성장한다</t>
  </si>
  <si>
    <t>우미영</t>
  </si>
  <si>
    <t>240702590</t>
  </si>
  <si>
    <t>자존감 회복 수업</t>
  </si>
  <si>
    <t>내가 좋아지고 관계가 편해지는</t>
  </si>
  <si>
    <t>충페이충</t>
  </si>
  <si>
    <t>240801304</t>
  </si>
  <si>
    <t>존리의 부자학교</t>
  </si>
  <si>
    <t>부자를 꿈꾸는 이들과 함께한 존리의 첫 번째 금융교육서</t>
  </si>
  <si>
    <t>존리 , 김세환 , 김현주 , 장서우 , 정수현</t>
  </si>
  <si>
    <t>241000852</t>
  </si>
  <si>
    <t>트렌드 코리아 2025</t>
  </si>
  <si>
    <t>2025 대한민국 소비트렌드 전망</t>
  </si>
  <si>
    <t>김난도, 전미영, 최지혜, 권정윤, 한다혜, 이혜원, 이준영, 이향은, 추예린, 전다현</t>
  </si>
  <si>
    <t>240805286</t>
  </si>
  <si>
    <t>나는 포기를 모른다</t>
  </si>
  <si>
    <t>인생을 바꾸는 7가지 무기</t>
  </si>
  <si>
    <t>아놀드 슈워제네거</t>
  </si>
  <si>
    <t>240706365</t>
  </si>
  <si>
    <t>명의들의 스승, 그들</t>
  </si>
  <si>
    <t>그들은 어떻게 존경받는 의사가 되었는가?</t>
  </si>
  <si>
    <t>시공사</t>
  </si>
  <si>
    <t>권순용</t>
  </si>
  <si>
    <t>240906948</t>
  </si>
  <si>
    <t>안과 의사가 경고하는 눈 건강에 치명적인 습관 39가지</t>
  </si>
  <si>
    <t>시력 저하, 녹내장, 백내장, 노안까지 예방하는 방법</t>
  </si>
  <si>
    <t>인라우드</t>
  </si>
  <si>
    <t>히라마쓰 루이</t>
  </si>
  <si>
    <t>질병과치료</t>
  </si>
  <si>
    <t>240703640</t>
  </si>
  <si>
    <t>빨간 머리 앤 : 하루 10분 100일의 영어 필사</t>
  </si>
  <si>
    <t>더블엔</t>
  </si>
  <si>
    <t>루시 모드 몽고메리</t>
  </si>
  <si>
    <t>종이책서점10월현재베스트_국어_외국어_사전</t>
  </si>
  <si>
    <t>240905622</t>
  </si>
  <si>
    <t>어디서나 당당한 생활글씨</t>
  </si>
  <si>
    <t>이론부터 배우는 손글씨 수업</t>
  </si>
  <si>
    <t>유한빈</t>
  </si>
  <si>
    <t>240902406</t>
  </si>
  <si>
    <t>소통 좀 잘하고 싶어</t>
  </si>
  <si>
    <t>스피치 컨설턴트 김대성 원장의 커뮤니케이션 수업</t>
  </si>
  <si>
    <t>김달국</t>
  </si>
  <si>
    <t>대화법/시간관리</t>
  </si>
  <si>
    <t>240601531</t>
  </si>
  <si>
    <t>제철 행복</t>
  </si>
  <si>
    <t>가장 알맞은 시절에 건네는 스물네 번의 다정한 안부</t>
  </si>
  <si>
    <t>김신지</t>
  </si>
  <si>
    <t>240602766</t>
  </si>
  <si>
    <t>여행자의 어원 사전</t>
  </si>
  <si>
    <t>이 세계를 열 배로 즐기는 법</t>
  </si>
  <si>
    <t>덩컨 매든, 레비슨 우드</t>
  </si>
  <si>
    <t>기호학/언어학</t>
  </si>
  <si>
    <t>240703230</t>
  </si>
  <si>
    <t>이스라엘에 대한 열 가지 신화</t>
  </si>
  <si>
    <t>유대인 역사학자의 통렬한 이스라엘 비판서</t>
  </si>
  <si>
    <t>틈새책방</t>
  </si>
  <si>
    <t>일란 파페</t>
  </si>
  <si>
    <t>동양사</t>
  </si>
  <si>
    <t>241006015</t>
  </si>
  <si>
    <t>메멘토 모리</t>
  </si>
  <si>
    <t>탐나는책</t>
  </si>
  <si>
    <t>앨리슨 매슈스 데이비드</t>
  </si>
  <si>
    <t>문화/풍속일반</t>
  </si>
  <si>
    <t>241001323</t>
  </si>
  <si>
    <t>세계사에 균열을 낸 결정적 사건들</t>
  </si>
  <si>
    <t>김형민</t>
  </si>
  <si>
    <t>240903652</t>
  </si>
  <si>
    <t>북유럽 미술관 여행</t>
  </si>
  <si>
    <t>자연 친화적이고 혁신적인 북유럽 미술관을 가다</t>
  </si>
  <si>
    <t>상상출판</t>
  </si>
  <si>
    <t>이은화</t>
  </si>
  <si>
    <t>240903874</t>
  </si>
  <si>
    <t>네이티브처럼 듣고 말하는 영어 구동사 수업</t>
  </si>
  <si>
    <t>구동사를 완벽하게 익히는 8단계 영어 학습법</t>
  </si>
  <si>
    <t>조찬웅, Kayla Mundstock</t>
  </si>
  <si>
    <t>240907598</t>
  </si>
  <si>
    <t>그 사람은 말을 참 예쁘게 하더라</t>
  </si>
  <si>
    <t>말 매력으로 완성하는 ‘대화의 에티켓!’</t>
  </si>
  <si>
    <t>김령아</t>
  </si>
  <si>
    <t>240707658</t>
  </si>
  <si>
    <t>니체의 자존감 수업</t>
  </si>
  <si>
    <t>니체에게 배우는 나를 사랑하고 긍정하는 기술</t>
  </si>
  <si>
    <t>사이토 다카시</t>
  </si>
  <si>
    <t>240903258</t>
  </si>
  <si>
    <t>이토록 다정한 개인주의자</t>
  </si>
  <si>
    <t>더불어 사는 삶을 위한 최소한의 도덕</t>
  </si>
  <si>
    <t>함규진</t>
  </si>
  <si>
    <t>240601322</t>
  </si>
  <si>
    <t>친애하는 슐츠 씨</t>
  </si>
  <si>
    <t>오래된 편견을 넘어선 사람들</t>
  </si>
  <si>
    <t>박상현</t>
  </si>
  <si>
    <t>240606910</t>
  </si>
  <si>
    <t>프루스트와 오징어</t>
  </si>
  <si>
    <t>독서의 탄생부터 난독증까지, 책 읽는 뇌에 관한 모든 것</t>
  </si>
  <si>
    <t>매리언 울프</t>
  </si>
  <si>
    <t>240502206</t>
  </si>
  <si>
    <t>건너가는 자</t>
  </si>
  <si>
    <t>익숙함에서 탁월함으로 얽매임에서 벗어남으로</t>
  </si>
  <si>
    <t>쌤앤파커스</t>
  </si>
  <si>
    <t>최진석</t>
  </si>
  <si>
    <t>240900764</t>
  </si>
  <si>
    <t>마음이 소모되기 전에 생각할 것들</t>
  </si>
  <si>
    <t>불안, 허무, 자책에서 자유로워지는 빅터 프랭클 심리학</t>
  </si>
  <si>
    <t>모로토미 요시히코</t>
  </si>
  <si>
    <t>240405904</t>
  </si>
  <si>
    <t>신의 칵테일 300</t>
  </si>
  <si>
    <t>칵테일의 기본 공식과 300가지의 황금 레시피</t>
  </si>
  <si>
    <t>마스터 이에쓰네</t>
  </si>
  <si>
    <t>240804419</t>
  </si>
  <si>
    <t>셀프 홈 스타일링</t>
  </si>
  <si>
    <t>일상을 바꾸는 홈 스타일링</t>
  </si>
  <si>
    <t>시대인</t>
  </si>
  <si>
    <t>심지혜</t>
  </si>
  <si>
    <t>인테리어</t>
  </si>
  <si>
    <t>240405333</t>
  </si>
  <si>
    <t>드라마: 공모전에 당선되는 글쓰기</t>
  </si>
  <si>
    <t>공모전 당선의 10가지 원칙 &amp; 워크북</t>
  </si>
  <si>
    <t>오기환</t>
  </si>
  <si>
    <t>240801019</t>
  </si>
  <si>
    <t>오십에 처음 만나는 예술</t>
  </si>
  <si>
    <t>가우디에서 임영웅까지 인생 후반전, 예술에서 삶을 재발견하다</t>
  </si>
  <si>
    <t>유창선</t>
  </si>
  <si>
    <t>240903257</t>
  </si>
  <si>
    <t>눈치 보지 않고 말하고 싶습니다</t>
  </si>
  <si>
    <t>자신감, 신뢰, 호감을 얻는 말과 태도의 기술 40가지</t>
  </si>
  <si>
    <t>최다희</t>
  </si>
  <si>
    <t>240907556</t>
  </si>
  <si>
    <t>10배 크게 시작하라</t>
  </si>
  <si>
    <t>성공하는 사람들의 스케일</t>
  </si>
  <si>
    <t>나고네 슈</t>
  </si>
  <si>
    <t>240702601</t>
  </si>
  <si>
    <t>애쓰지 않는 기술</t>
  </si>
  <si>
    <t>불안, 부담, 자책과 이별하는 실전 심리학</t>
  </si>
  <si>
    <t>차이위저</t>
  </si>
  <si>
    <t>240801020</t>
  </si>
  <si>
    <t>행복을 포기하라</t>
  </si>
  <si>
    <t>힘들고 지쳐가는 나를 지키는 무행복의 역설</t>
  </si>
  <si>
    <t>오영철</t>
  </si>
  <si>
    <t>240805630</t>
  </si>
  <si>
    <t>기본부터 배우는 인테리어 교과서</t>
  </si>
  <si>
    <t>생활이 인테리어가 된다</t>
  </si>
  <si>
    <t>주부의벗사</t>
  </si>
  <si>
    <t>240600250</t>
  </si>
  <si>
    <t>빅데이터가 찍어주는 부의 정점</t>
  </si>
  <si>
    <t>인구밀도와 가구 트렌드로 본 부동산 투자 전략</t>
  </si>
  <si>
    <t>미지biz</t>
  </si>
  <si>
    <t>조영광</t>
  </si>
  <si>
    <t>240904398</t>
  </si>
  <si>
    <t>마흔, 이제는 책을 쓸 시간</t>
  </si>
  <si>
    <t>인생의 전환점이 될 책쓰기 수업</t>
  </si>
  <si>
    <t>부아c</t>
  </si>
  <si>
    <t>241003393</t>
  </si>
  <si>
    <t>비전공자도 이해할 수 있는 AI 지식 (10만부 기념 개정판)</t>
  </si>
  <si>
    <t>챗GPT부터 유튜브 추천, 파파고 번역과 내비게이션까지 일상을 움직이는 인공지능 이해하기</t>
  </si>
  <si>
    <t>박상길</t>
  </si>
  <si>
    <t>240405443</t>
  </si>
  <si>
    <t>그림이라는 위로</t>
  </si>
  <si>
    <t>불안과 두려움을 지난 화가들이 건네는 100개의 명화</t>
  </si>
  <si>
    <t>윤성희</t>
  </si>
  <si>
    <t>240305849</t>
  </si>
  <si>
    <t>요즘 어른을 위한 최소한의 미술 100</t>
  </si>
  <si>
    <t>240806793</t>
  </si>
  <si>
    <t>난 지금입니다!</t>
  </si>
  <si>
    <t>다시 쓰는 슬램덩크</t>
  </si>
  <si>
    <t>민이언</t>
  </si>
  <si>
    <t>241004412</t>
  </si>
  <si>
    <t>나는 돈으로 행복을 삽니다</t>
  </si>
  <si>
    <t>평범한 주부를 40억 자산가로 만들어준 방법들</t>
  </si>
  <si>
    <t>부자마녀</t>
  </si>
  <si>
    <t>240504695</t>
  </si>
  <si>
    <t>그럼에도 육아</t>
  </si>
  <si>
    <t>나를 덜어 나를 채우는 삶에 대하여</t>
  </si>
  <si>
    <t>240604990</t>
  </si>
  <si>
    <t>인생 처음 세계사 수업</t>
  </si>
  <si>
    <t>메소포타미아 문명부터 브렉시트까지, 하룻밤에 읽는 교양 세계사</t>
  </si>
  <si>
    <t>톰 헤드</t>
  </si>
  <si>
    <t>240906420</t>
  </si>
  <si>
    <t>드디어 만나는 심리학 수업</t>
  </si>
  <si>
    <t>유쾌하고 깔끔하게 정리하는 심리학 필수 지식</t>
  </si>
  <si>
    <t>폴 클라인먼(Paul kleinman)</t>
  </si>
  <si>
    <t>240502992</t>
  </si>
  <si>
    <t>60세의 마인드셋</t>
  </si>
  <si>
    <t>최고의 노인정신과 전문의가 말하는 60 이후 행복을 결정하는 7가지 태도</t>
  </si>
  <si>
    <t>와다 히데키</t>
  </si>
  <si>
    <t>240805602</t>
  </si>
  <si>
    <t>도널드 트럼프</t>
  </si>
  <si>
    <t>다시 세계의 리더로</t>
  </si>
  <si>
    <t>240108086</t>
  </si>
  <si>
    <t>예술가가 되는 법(개정판)</t>
  </si>
  <si>
    <t>처음북스</t>
  </si>
  <si>
    <t>제리 살츠</t>
  </si>
  <si>
    <t>241004415</t>
  </si>
  <si>
    <t>나는 오늘도 손절을 생각한다</t>
  </si>
  <si>
    <t>심리코치 서밤과 함께하는 잃어버린 관계 찾기</t>
  </si>
  <si>
    <t>서늘한여름밤, 김형준, 김혜진, 민수경, 배현정, 손주연, 이미리내, 이정화, 오알록, 이혜진, 차주원, 최새봄, 홍의미</t>
  </si>
  <si>
    <t>240706720</t>
  </si>
  <si>
    <t>드레스는 유니버스</t>
  </si>
  <si>
    <t>고전 마니아가 사랑한 세기의 여주인공들</t>
  </si>
  <si>
    <t>ㅁ(미음)</t>
  </si>
  <si>
    <t>송은주</t>
  </si>
  <si>
    <t>241003684</t>
  </si>
  <si>
    <t>선녀는 왜 나무꾼을 떠났을까</t>
  </si>
  <si>
    <t>옛이야기를 통해서 본 여성성의 재발견</t>
  </si>
  <si>
    <t>고혜경</t>
  </si>
  <si>
    <t>240307406</t>
  </si>
  <si>
    <t>카피라이터의 표현법</t>
  </si>
  <si>
    <t>1초 만에 생각을 언어화하는 표현력 트레이닝</t>
  </si>
  <si>
    <t>아라키 슌야</t>
  </si>
  <si>
    <t>240907627</t>
  </si>
  <si>
    <t>마케팅 천재들의 비밀노트 350</t>
  </si>
  <si>
    <t>천재들의 아카이브를 몰래 엿보다</t>
  </si>
  <si>
    <t>마크 W. 셰퍼</t>
  </si>
  <si>
    <t>240303714</t>
  </si>
  <si>
    <t>일본 현지 간식 대백과</t>
  </si>
  <si>
    <t>일본 추억의 대백과 시리즈 편집부</t>
  </si>
  <si>
    <t>240702602</t>
  </si>
  <si>
    <t>마흔에 읽는 쇼펜하우어</t>
  </si>
  <si>
    <t>마음의 위기를 다스리는 철학 수업</t>
  </si>
  <si>
    <t>강용수</t>
  </si>
  <si>
    <t>240800185</t>
  </si>
  <si>
    <t>나에게 신경 쓰기</t>
  </si>
  <si>
    <t>불안과 자책을 멈추고 나를 사랑하기 위한 심리학</t>
  </si>
  <si>
    <t>하시모토 쇼타</t>
  </si>
  <si>
    <t>240706390</t>
  </si>
  <si>
    <t>약해지지 않는 마음</t>
  </si>
  <si>
    <t>더 강한 나를 만드는 마음 혁명</t>
  </si>
  <si>
    <t>고코로야 진노스케</t>
  </si>
  <si>
    <t>241003002</t>
  </si>
  <si>
    <t>미친 세상과 사랑에 빠지기</t>
  </si>
  <si>
    <t>열림원</t>
  </si>
  <si>
    <t>헤르만 헤세</t>
  </si>
  <si>
    <t>241000844</t>
  </si>
  <si>
    <t>캐리어의 절반은</t>
  </si>
  <si>
    <t>황소자리</t>
  </si>
  <si>
    <t>곤도 후미에</t>
  </si>
  <si>
    <t>240907593</t>
  </si>
  <si>
    <t>여백 사고</t>
  </si>
  <si>
    <t>비우는 여백에서 만드는 여백으로</t>
  </si>
  <si>
    <t>야마자키 세이타로</t>
  </si>
  <si>
    <t>240807104</t>
  </si>
  <si>
    <t>나의 아름다운 정원(개정판)</t>
  </si>
  <si>
    <t>심윤경</t>
  </si>
  <si>
    <t>240806160</t>
  </si>
  <si>
    <t>오늘도 처음 뵙겠습니다1</t>
  </si>
  <si>
    <t>치매가 있는 사람의 세계로 들어가는 열쇠</t>
  </si>
  <si>
    <t>가와바타 사토시, 엔도 히데토시</t>
  </si>
  <si>
    <t>240806161</t>
  </si>
  <si>
    <t>오늘도 처음 뵙겠습니다2</t>
  </si>
  <si>
    <t>팬데믹 경험에서 배우는 치매 대응책</t>
  </si>
  <si>
    <t>240806164</t>
  </si>
  <si>
    <t>나도 고양이 말 할 수 있어</t>
  </si>
  <si>
    <t>Kitty Language</t>
  </si>
  <si>
    <t>리리 친</t>
  </si>
  <si>
    <t>240507779</t>
  </si>
  <si>
    <t>AI로 세상읽기</t>
  </si>
  <si>
    <t>비즈니스에서의 AI 활용을 위한 8인의 대화</t>
  </si>
  <si>
    <t>앳워크</t>
  </si>
  <si>
    <t>김덕진, 길윤웅, 김영대, 석연서, 손석우, 은종성, 장나희, 장진나</t>
  </si>
  <si>
    <t>240503763</t>
  </si>
  <si>
    <t>가벼운 점심</t>
  </si>
  <si>
    <t>장은진</t>
  </si>
  <si>
    <t>240804154</t>
  </si>
  <si>
    <t>멜라닌</t>
  </si>
  <si>
    <t>하승민</t>
  </si>
  <si>
    <t>241000707</t>
  </si>
  <si>
    <t>무중력 증후군 (개정판)</t>
  </si>
  <si>
    <t>제13회 한겨레문학상 수상작</t>
  </si>
  <si>
    <t>윤고은</t>
  </si>
  <si>
    <t>240204281</t>
  </si>
  <si>
    <t>연극에서 자연주의</t>
  </si>
  <si>
    <t>에밀 졸라</t>
  </si>
  <si>
    <t>문학사/이론</t>
  </si>
  <si>
    <t>240406139</t>
  </si>
  <si>
    <t>1980 각본집</t>
  </si>
  <si>
    <t>씨네21북스</t>
  </si>
  <si>
    <t>강승용, 오선영</t>
  </si>
  <si>
    <t>240904816</t>
  </si>
  <si>
    <t>불안에 사로잡힌 당신에게</t>
  </si>
  <si>
    <t>나는 내가 아픈 줄도 모르고</t>
  </si>
  <si>
    <t>나무생각</t>
  </si>
  <si>
    <t>가토 다이조</t>
  </si>
  <si>
    <t>240901522</t>
  </si>
  <si>
    <t>내 몸 리셋</t>
  </si>
  <si>
    <t>일상에서 나를 가꾸는 역노화 실천법</t>
  </si>
  <si>
    <t>성안북스</t>
  </si>
  <si>
    <t>이경실</t>
  </si>
  <si>
    <t>240403423</t>
  </si>
  <si>
    <t>갈아 만든 천국</t>
  </si>
  <si>
    <t>심너울 장편소설</t>
  </si>
  <si>
    <t>래빗홀</t>
  </si>
  <si>
    <t>심너울</t>
  </si>
  <si>
    <t>240706353</t>
  </si>
  <si>
    <t>늑대와 토끼의 게임</t>
  </si>
  <si>
    <t>아비코 다케마루</t>
  </si>
  <si>
    <t>240904834</t>
  </si>
  <si>
    <t>젊게 늙는 사회</t>
  </si>
  <si>
    <t>가장 오래 살아야 할 세대, 건강 통계로 생각하다</t>
  </si>
  <si>
    <t>지식의날개</t>
  </si>
  <si>
    <t>조병희, 정영일</t>
  </si>
  <si>
    <t>240804900</t>
  </si>
  <si>
    <t>할복</t>
  </si>
  <si>
    <t>예미</t>
  </si>
  <si>
    <t>리샤르 콜라스</t>
  </si>
  <si>
    <t>241006548</t>
  </si>
  <si>
    <t>리더들이 몰래 읽는 한비자</t>
  </si>
  <si>
    <t>한덕수</t>
  </si>
  <si>
    <t>240405442</t>
  </si>
  <si>
    <t>벌거벗은 한국사: 조선편</t>
  </si>
  <si>
    <t>500년 역사가 눈앞에 펼쳐지는 스토리텔링 조선사</t>
  </si>
  <si>
    <t>(주)프런트페이지</t>
  </si>
  <si>
    <t>프런트페이지</t>
  </si>
  <si>
    <t>tvN STORY 〈벌거벗은 한국사〉 제작팀 저, 최태성 감수</t>
  </si>
  <si>
    <t>240906874</t>
  </si>
  <si>
    <t>미국을 안다는 착각</t>
  </si>
  <si>
    <t>전 세계를 지배하는 진짜 힘의 실체는 무엇인가</t>
  </si>
  <si>
    <t>김봉중</t>
  </si>
  <si>
    <t>231000294</t>
  </si>
  <si>
    <t>요즘 어른을 위한 최소한의 세계사</t>
  </si>
  <si>
    <t>펼치는 순간 단숨에 6,000년 역사가 읽히는</t>
  </si>
  <si>
    <t>임소미</t>
  </si>
  <si>
    <t>240303976</t>
  </si>
  <si>
    <t>요즘 어른을 위한 최소한의 전쟁사</t>
  </si>
  <si>
    <t>수천 년 세계사의 흐름이 통째로 이해되는</t>
  </si>
  <si>
    <t>240701239</t>
  </si>
  <si>
    <t>요즘 어른을 위한 최소한의 한국사</t>
  </si>
  <si>
    <t>읽기만 해도 역사의 흐름이 잡히는</t>
  </si>
  <si>
    <t>240901466</t>
  </si>
  <si>
    <t>더 기묘한 미술관</t>
  </si>
  <si>
    <t>하나의 그림이 열어주는 미스터리의 문</t>
  </si>
  <si>
    <t>진병관</t>
  </si>
  <si>
    <t>241003984</t>
  </si>
  <si>
    <t>유비는 왜 그랬을까 1</t>
  </si>
  <si>
    <t>겸손을 무기로 결정적 기회를 기다려라</t>
  </si>
  <si>
    <t>리드리드출판</t>
  </si>
  <si>
    <t>천위안</t>
  </si>
  <si>
    <t>241003985</t>
  </si>
  <si>
    <t>유비는 왜 그랬을까 2</t>
  </si>
  <si>
    <t>빈털털이에서 제왕의 자리에 오르다</t>
  </si>
  <si>
    <t>240202080</t>
  </si>
  <si>
    <t>당신이 만나야 할 단 하나의 논어</t>
  </si>
  <si>
    <t>혼돈의 시대, 생의 처음이자 마지막 고전</t>
  </si>
  <si>
    <t>판덩</t>
  </si>
  <si>
    <t>240705155</t>
  </si>
  <si>
    <t>당신을 소모시키는 모든 것을 차단하라</t>
  </si>
  <si>
    <t>삶의 난제를 명쾌하게 풀어내는 ‘빼기’의 방정식</t>
  </si>
  <si>
    <t>더페이지</t>
  </si>
  <si>
    <t>푸수</t>
  </si>
  <si>
    <t>인간관계</t>
  </si>
  <si>
    <t>240804901</t>
  </si>
  <si>
    <t>말하기 고수들만 아는 대화의 기술</t>
  </si>
  <si>
    <t>막힐 때마다 바로 써먹는 말하기 비법</t>
  </si>
  <si>
    <t>기류 미노루</t>
  </si>
  <si>
    <t>240701935</t>
  </si>
  <si>
    <t>무서운 그림들</t>
  </si>
  <si>
    <t>기묘하고 아름다운 명화 속 이야기</t>
  </si>
  <si>
    <t>이원율</t>
  </si>
  <si>
    <t>240904817</t>
  </si>
  <si>
    <t>운명을 바꾸는 부자의 사고방식</t>
  </si>
  <si>
    <t>넥스웍</t>
  </si>
  <si>
    <t>쉬펑위안(許峰源)</t>
  </si>
  <si>
    <t>240603106</t>
  </si>
  <si>
    <t>남는 건 사진뿐일지도 몰라</t>
  </si>
  <si>
    <t>인생사진 찾아 떠나는 이색 국내 여행지 71</t>
  </si>
  <si>
    <t>서영길</t>
  </si>
  <si>
    <t>국내여행</t>
  </si>
  <si>
    <t>241002567</t>
  </si>
  <si>
    <t>뮌헨  홀리데이 (2025-2026 전면 개정판)</t>
  </si>
  <si>
    <t>꿈의지도</t>
  </si>
  <si>
    <t>유상현</t>
  </si>
  <si>
    <t>240406556</t>
  </si>
  <si>
    <t>유럽 자동차 여행</t>
  </si>
  <si>
    <t>유럽 자동차 여행을 위한 완벽한 가이드북</t>
  </si>
  <si>
    <t>이정운</t>
  </si>
  <si>
    <t>240305693</t>
  </si>
  <si>
    <t>야구의 나라</t>
  </si>
  <si>
    <t>한국의 파워 엘리트들은 어떻게 야구를 국민 스포츠로 만들었나</t>
  </si>
  <si>
    <t>이종성</t>
  </si>
  <si>
    <t>240506391</t>
  </si>
  <si>
    <t>영어를 네이티브처럼 말하고 쓰는 법</t>
  </si>
  <si>
    <t>원어민처럼 자연스러운 영어에는 원리가 있다!</t>
  </si>
  <si>
    <t>최정숙</t>
  </si>
  <si>
    <t>240901146</t>
  </si>
  <si>
    <t>자기주관으로 나의 언어를 만들어라</t>
  </si>
  <si>
    <t>밀리언서재</t>
  </si>
  <si>
    <t>시옷책방</t>
  </si>
  <si>
    <t>요시타니 고로</t>
  </si>
  <si>
    <t>240603549</t>
  </si>
  <si>
    <t>컨셉 라이팅</t>
  </si>
  <si>
    <t>흩어지는 생각을 컨셉으로 뽑아내는 글쓰기 게임</t>
  </si>
  <si>
    <t>노윤주</t>
  </si>
  <si>
    <t>240507316</t>
  </si>
  <si>
    <t>미래를 선도하는 리더</t>
  </si>
  <si>
    <t>성공을 위한 전략적 리더십</t>
  </si>
  <si>
    <t>다온길</t>
  </si>
  <si>
    <t>백광석</t>
  </si>
  <si>
    <t>240801792</t>
  </si>
  <si>
    <t>어제 만나자</t>
  </si>
  <si>
    <t>심필</t>
  </si>
  <si>
    <t>240902407</t>
  </si>
  <si>
    <t>아주 오래된 인생 수업</t>
  </si>
  <si>
    <t>문예춘추사</t>
  </si>
  <si>
    <t>존 러벅</t>
  </si>
  <si>
    <t>241002952</t>
  </si>
  <si>
    <t>기적을 내리는 트릉카 다방</t>
  </si>
  <si>
    <t>야기사와 사토시</t>
  </si>
  <si>
    <t>240406491</t>
  </si>
  <si>
    <t>아웃 오브 오더</t>
  </si>
  <si>
    <t>우나의 뒤죽박죽 시간여행</t>
  </si>
  <si>
    <t>이덴슬리벨</t>
  </si>
  <si>
    <t>마가리타 몬티모어</t>
  </si>
  <si>
    <t>240602233</t>
  </si>
  <si>
    <t>천체</t>
  </si>
  <si>
    <t>세 자매 이야기</t>
  </si>
  <si>
    <t>조카 알하르티</t>
  </si>
  <si>
    <t>240905769</t>
  </si>
  <si>
    <t>파묘 대소동</t>
  </si>
  <si>
    <t>묫자리 사수 궐기 대회</t>
  </si>
  <si>
    <t>가키야 미우</t>
  </si>
  <si>
    <t>240603545</t>
  </si>
  <si>
    <t>하루 하나 클래식 100</t>
  </si>
  <si>
    <t>나의 아침에 음악을 초대하는 일</t>
  </si>
  <si>
    <t>안일구,김소라,박지현,유정우,조민석,데얀 가브리츠</t>
  </si>
  <si>
    <t>241000352</t>
  </si>
  <si>
    <t>완벽이라는 중독</t>
  </si>
  <si>
    <t>불안한 완벽주의자를 위한 심리학</t>
  </si>
  <si>
    <t>북라이프</t>
  </si>
  <si>
    <t>토머스 커런</t>
  </si>
  <si>
    <t>241003013</t>
  </si>
  <si>
    <t>적을 만들지 않고 이기는 말하기 기술</t>
  </si>
  <si>
    <t>쇼펜하우어의 나를 지키는 논쟁적 토론술</t>
  </si>
  <si>
    <t>김은성</t>
  </si>
  <si>
    <t>240607339</t>
  </si>
  <si>
    <t>나는 주말마다 10억 버는 비즈니스를 한다</t>
  </si>
  <si>
    <t>따라 하면 누구나 사업 천재가 되는 연쇄 창업가의 주말 사용법</t>
  </si>
  <si>
    <t>노아 케이건</t>
  </si>
  <si>
    <t>231000707</t>
  </si>
  <si>
    <t>인생: 위화 작가 등단 40주년 기념 리커버 특별판</t>
  </si>
  <si>
    <t>위화</t>
  </si>
  <si>
    <t>240902179</t>
  </si>
  <si>
    <t>니체의 위대한 자유</t>
  </si>
  <si>
    <t>프리드리히 니체</t>
  </si>
  <si>
    <t>240405332</t>
  </si>
  <si>
    <t>다가올 5년, 미래경제를 말한다</t>
  </si>
  <si>
    <t>경제의 신은 죽었다</t>
  </si>
  <si>
    <t>유신익</t>
  </si>
  <si>
    <t>240705180</t>
  </si>
  <si>
    <t>업무시간을 반으로 줄이는 AI 활용법</t>
  </si>
  <si>
    <t>챗GPT로 심플하게 일하고, 빠르게 퇴근하라</t>
  </si>
  <si>
    <t>천그루숲</t>
  </si>
  <si>
    <t>이임복</t>
  </si>
  <si>
    <t>240904881</t>
  </si>
  <si>
    <t>엑스트로피, 기술은 어떻게 비즈니스를 바꾸는가</t>
  </si>
  <si>
    <t>포스트 AI 시대를 준비하는 미래 시나리오</t>
  </si>
  <si>
    <t>김상윤</t>
  </si>
  <si>
    <t>240900853</t>
  </si>
  <si>
    <t>돈의 뇌과학</t>
  </si>
  <si>
    <t>뇌과학과 심리학으로 부를 끌어당기는 6가지 비밀</t>
  </si>
  <si>
    <t>우에하라 치카코</t>
  </si>
  <si>
    <t>240606802</t>
  </si>
  <si>
    <t>최소한의 경제공부</t>
  </si>
  <si>
    <t>내 재테크에 바로 적용하는</t>
  </si>
  <si>
    <t>매일경제신문사</t>
  </si>
  <si>
    <t>문지웅</t>
  </si>
  <si>
    <t>240502795</t>
  </si>
  <si>
    <t>나의 돈키호테</t>
  </si>
  <si>
    <t>나무옆의자</t>
  </si>
  <si>
    <t>김호연</t>
  </si>
  <si>
    <t>240804975</t>
  </si>
  <si>
    <t>버킷 리스트</t>
  </si>
  <si>
    <t>나태주</t>
  </si>
  <si>
    <t>240601747</t>
  </si>
  <si>
    <t>나태주의 행복수업</t>
  </si>
  <si>
    <t>김지수, 나태주</t>
  </si>
  <si>
    <t>241006544</t>
  </si>
  <si>
    <t>너를 만난 건 행운이었어</t>
  </si>
  <si>
    <t>이별은 없어 무한대의 바오</t>
  </si>
  <si>
    <t>오리여인</t>
  </si>
  <si>
    <t>240800455</t>
  </si>
  <si>
    <t>진짜 나를 찾아라</t>
  </si>
  <si>
    <t>샘터</t>
  </si>
  <si>
    <t>법정</t>
  </si>
  <si>
    <t>240305332</t>
  </si>
  <si>
    <t>최재천의 곤충사회</t>
  </si>
  <si>
    <t>최재천</t>
  </si>
  <si>
    <t>240807358</t>
  </si>
  <si>
    <t>다시, 역사의 쓸모</t>
  </si>
  <si>
    <t>합리적이고 품위 있는 선택을 위한 20가지 지혜</t>
  </si>
  <si>
    <t>최태성</t>
  </si>
  <si>
    <t>240807359</t>
  </si>
  <si>
    <t>역사의 쓸모(개정증보판)</t>
  </si>
  <si>
    <t>자유롭고 떳떳한 삶을 위한 23가지 통찰</t>
  </si>
  <si>
    <t>240405345</t>
  </si>
  <si>
    <t>한 번 읽으면 절대 잊을 수 없는 영단어 교과서</t>
  </si>
  <si>
    <t>의미만 연상해도 1만 개 단어가 따라오는 영단어 입문서</t>
  </si>
  <si>
    <t>마키노 도모카즈</t>
  </si>
  <si>
    <t>240405346</t>
  </si>
  <si>
    <t>한 번 읽으면 절대 잊을 수 없는 영문법 교과서</t>
  </si>
  <si>
    <t>하나의 이야기로 연상하는 획기적인 영문법 입문서!</t>
  </si>
  <si>
    <t>240802074</t>
  </si>
  <si>
    <t>생각이 너무 많은 나에게</t>
  </si>
  <si>
    <t>후회와 걱정에서 벗어나 지금을 살기 위한 심리학자의 마음 수행 가이드</t>
  </si>
  <si>
    <t>변지영</t>
  </si>
  <si>
    <t>240708766</t>
  </si>
  <si>
    <t>삶이 허기질 때 나는 교양을 읽는다</t>
  </si>
  <si>
    <t>하루 5분 지적인 나를 만드는 최고의 인문학 만찬</t>
  </si>
  <si>
    <t>지식브런치</t>
  </si>
  <si>
    <t>240708767</t>
  </si>
  <si>
    <t>삶이 허기질 때 나는 교양을 읽는다 2</t>
  </si>
  <si>
    <t>하루 5분 단숨에 지식이 쌓이는 최고의 인문학 만찬</t>
  </si>
  <si>
    <t>240806729</t>
  </si>
  <si>
    <t>삶이 허기질 때 나는 교양을 읽는다 3</t>
  </si>
  <si>
    <t>하루 5분 감각이 업그레이드되는 최고의 인문학 만찬</t>
  </si>
  <si>
    <t>지식 브런치</t>
  </si>
  <si>
    <t>241002062</t>
  </si>
  <si>
    <t>나의 가치를 높이는 우아한 대화법</t>
  </si>
  <si>
    <t>똑똑하고 매력 있게 상대를 사로잡는 말하기 스킬</t>
  </si>
  <si>
    <t>김지윤</t>
  </si>
  <si>
    <t>240906421</t>
  </si>
  <si>
    <t>나를 돌보기 위해 정리를 시작합니다</t>
  </si>
  <si>
    <t>미니멀리스트, 맥시멀리스트, 귀차니스트도 쉽게 따라하는 정리 습관</t>
  </si>
  <si>
    <t>정코</t>
  </si>
  <si>
    <t>240906535</t>
  </si>
  <si>
    <t>지금 사랑한다고 말하세요</t>
  </si>
  <si>
    <t>당신에게 들려주고 싶은 80가지 짧은 이야기</t>
  </si>
  <si>
    <t>김창옥</t>
  </si>
  <si>
    <t>240905425</t>
  </si>
  <si>
    <t>그래도 사는 동안 덜 괴롭고 싶다면</t>
  </si>
  <si>
    <t>인생에 도움이 되는 어느 상담사의 노트</t>
  </si>
  <si>
    <t>최효주</t>
  </si>
  <si>
    <t>240405448</t>
  </si>
  <si>
    <t>몇 번이고 만들고 싶은 홈디저트</t>
  </si>
  <si>
    <t>프로의 레시피로 만드는 오늘의 행복 한입</t>
  </si>
  <si>
    <t>아이리오</t>
  </si>
  <si>
    <t>240507326</t>
  </si>
  <si>
    <t>알아두면 쓸데 있는 오일 사전</t>
  </si>
  <si>
    <t>고바야시 히로유키</t>
  </si>
  <si>
    <t>241003683</t>
  </si>
  <si>
    <t>AI 미래</t>
  </si>
  <si>
    <t>일상생활부터 비즈니스까지 무기가 되는 인공지능의 모든 것</t>
  </si>
  <si>
    <t>김성완</t>
  </si>
  <si>
    <t>240605631</t>
  </si>
  <si>
    <t>인생을 바꾸는 봉지라면 재테크</t>
  </si>
  <si>
    <t>돈은 불리고 세금은 줄이는 글로벌 ETF 레시피 16</t>
  </si>
  <si>
    <t>김광주</t>
  </si>
  <si>
    <t>240204863</t>
  </si>
  <si>
    <t>고려거란전쟁: 고려의 영웅들(상)</t>
  </si>
  <si>
    <t>KBS 대하사극 〈고려거란전쟁〉의 원작소설</t>
  </si>
  <si>
    <t>길승수</t>
  </si>
  <si>
    <t>240204864</t>
  </si>
  <si>
    <t>고려거란전쟁: 고려의 영웅들(하)</t>
  </si>
  <si>
    <t>240800512</t>
  </si>
  <si>
    <t>쓰기 일기</t>
  </si>
  <si>
    <t>서윤후</t>
  </si>
  <si>
    <t>240904403</t>
  </si>
  <si>
    <t>우리는 언제나 희망하고 있지 않나요</t>
  </si>
  <si>
    <t>나로 살아갈 용기를 주는 울프의 편지들</t>
  </si>
  <si>
    <t>버지니아 울프</t>
  </si>
  <si>
    <t>240405086</t>
  </si>
  <si>
    <t>고려거란전쟁</t>
  </si>
  <si>
    <t>240202524</t>
  </si>
  <si>
    <t>김헌식의 K콘텐츠혁명</t>
  </si>
  <si>
    <t>미디어샘</t>
  </si>
  <si>
    <t>김헌식</t>
  </si>
  <si>
    <t>240605630</t>
  </si>
  <si>
    <t>클래식 듣는 맛</t>
  </si>
  <si>
    <t>안일구</t>
  </si>
  <si>
    <t>241006557</t>
  </si>
  <si>
    <t>진료실에서 만난 붓다 (개정판)</t>
  </si>
  <si>
    <t>불교 명상과 심리 치료로 일깨우는 자기 치유의 힘</t>
  </si>
  <si>
    <t>한문화</t>
  </si>
  <si>
    <t>마크 엡스타인</t>
  </si>
  <si>
    <t>240802760</t>
  </si>
  <si>
    <t>365일 매일 전하는 따뜻한 글</t>
  </si>
  <si>
    <t>신문섭</t>
  </si>
  <si>
    <t>240902468</t>
  </si>
  <si>
    <t>끌리는 이들에겐 이유가 있다</t>
  </si>
  <si>
    <t>성공한 사람들의 30가지 매력</t>
  </si>
  <si>
    <t>박기수</t>
  </si>
  <si>
    <t>240901862</t>
  </si>
  <si>
    <t>독서 이펙트</t>
  </si>
  <si>
    <t>책쓰기를 위한 6가지 독서의 기술</t>
  </si>
  <si>
    <t>고경진, 김혜경, 연소연, 이미옥, 이현정, 이혜경, 장선영, 정혜원</t>
  </si>
  <si>
    <t>241006044</t>
  </si>
  <si>
    <t>오십의 말하기는 달라야 합니다</t>
  </si>
  <si>
    <t>이호선</t>
  </si>
  <si>
    <t>240704573</t>
  </si>
  <si>
    <t>화를 이기는 불편한 심리학</t>
  </si>
  <si>
    <t>평범한 사람도 '얕고 느슨한 사이코패스'가 될 수 있다</t>
  </si>
  <si>
    <t>다카시나 다카유키</t>
  </si>
  <si>
    <t>240406944</t>
  </si>
  <si>
    <t>하늘을 꿰매고 해를 씻기다</t>
  </si>
  <si>
    <t>리더라면 이순신처럼</t>
  </si>
  <si>
    <t>노병천</t>
  </si>
  <si>
    <t>240904811</t>
  </si>
  <si>
    <t>맥주 이야기만 합니다</t>
  </si>
  <si>
    <t>잔에서 흘러넘친 맥주 인문학</t>
  </si>
  <si>
    <t>염태진</t>
  </si>
  <si>
    <t>240602573</t>
  </si>
  <si>
    <t>무조건 팔리는 스토리 마케팅 기술 100</t>
  </si>
  <si>
    <t>사람의 마음을 100% 움직이는 공감의 브랜딩</t>
  </si>
  <si>
    <t>가와카미 데쓰야</t>
  </si>
  <si>
    <t>241002572</t>
  </si>
  <si>
    <t>문해력 특강</t>
  </si>
  <si>
    <t>선생님들의 선생님이 안내하는 문해력 입문서</t>
  </si>
  <si>
    <t>노르웨이숲</t>
  </si>
  <si>
    <t>정혜승,서수현</t>
  </si>
  <si>
    <t>240706786</t>
  </si>
  <si>
    <t>녹나무의 여신</t>
  </si>
  <si>
    <t>소미북스</t>
  </si>
  <si>
    <t>히가시노 게이고</t>
  </si>
  <si>
    <t>240904402</t>
  </si>
  <si>
    <t>기묘한 밤</t>
  </si>
  <si>
    <t>문명이 풀지 못한 미스터리를 읽는 밤</t>
  </si>
  <si>
    <t>교보문고</t>
  </si>
  <si>
    <t>역사학/고고학</t>
  </si>
  <si>
    <t>240506392</t>
  </si>
  <si>
    <t>미국식 영작문 수업 입문</t>
  </si>
  <si>
    <t>240708755</t>
  </si>
  <si>
    <t>나는 왜 남들보다 쉽게 지칠까</t>
  </si>
  <si>
    <t>무던해 보이지만 누구보다 예민한 HSP를 위한 심리학</t>
  </si>
  <si>
    <t>최재훈</t>
  </si>
  <si>
    <t>241002563</t>
  </si>
  <si>
    <t>모든 단어에는 이야기가 있다</t>
  </si>
  <si>
    <t>이진민</t>
  </si>
  <si>
    <t>240403237</t>
  </si>
  <si>
    <t>블로그 글쓰기는 어떻게 삶의 무기가 되는가</t>
  </si>
  <si>
    <t>딱 4주 만에 완성하는 브랜딩 블로그</t>
  </si>
  <si>
    <t>정경미, 신은영, 박미경, 박혜성</t>
  </si>
  <si>
    <t>241005314</t>
  </si>
  <si>
    <t>타액의 힘</t>
  </si>
  <si>
    <t>씹을수록 뇌가 젊어지고, 비만·만성질환·암·치매를 예방하는</t>
  </si>
  <si>
    <t>전나무숲</t>
  </si>
  <si>
    <t>니시오카 하지메</t>
  </si>
  <si>
    <t>240607336</t>
  </si>
  <si>
    <t>미싱 스페이스 바닐라</t>
  </si>
  <si>
    <t>이산화</t>
  </si>
  <si>
    <t>241003717</t>
  </si>
  <si>
    <t>그래도 인생은 살아볼 만해</t>
  </si>
  <si>
    <t>김옥림</t>
  </si>
  <si>
    <t>240708756</t>
  </si>
  <si>
    <t>죽음, 이토록 눈부시고 황홀한</t>
  </si>
  <si>
    <t>삶이 끝나는 순간 우리는 어디로 가는가?</t>
  </si>
  <si>
    <t>레이먼드 무디</t>
  </si>
  <si>
    <t>241000839</t>
  </si>
  <si>
    <t>한 장 보고서 작성 실무</t>
  </si>
  <si>
    <t>정성진</t>
  </si>
  <si>
    <t>240803318</t>
  </si>
  <si>
    <t>결정적 기회를 만드는 힘</t>
  </si>
  <si>
    <t>열정적 자기 확신으로 강력한 지지를 이끌어내는 7가지 원칙</t>
  </si>
  <si>
    <t>수닐 굽타</t>
  </si>
  <si>
    <t>240706746</t>
  </si>
  <si>
    <t>왜 너는 편하게 살고자 하는가</t>
  </si>
  <si>
    <t>떠오름</t>
  </si>
  <si>
    <t>241000691</t>
  </si>
  <si>
    <t>내 상처가 사랑을 밀어내지 않게 하려면</t>
  </si>
  <si>
    <t>한 번도 상처받지 않은 것처럼 사랑하고 싶은 이들을 위한 심리 수업</t>
  </si>
  <si>
    <t>저우무쯔</t>
  </si>
  <si>
    <t>241000692</t>
  </si>
  <si>
    <t>단단한 사랑이 있는 한, 넘어지지 않는다</t>
  </si>
  <si>
    <t>끝까지 견뎌 기적을 만든 너에게 전하는 세상의 목소리</t>
  </si>
  <si>
    <t>이든서재</t>
  </si>
  <si>
    <t>후이</t>
  </si>
  <si>
    <t>240602554</t>
  </si>
  <si>
    <t>당신의 뇌는 나이 들지 않는다</t>
  </si>
  <si>
    <t>마인드맵 창시자 토니 부잔의 두뇌 사용 설명서</t>
  </si>
  <si>
    <t>토니 부잔, 레이먼드 킨</t>
  </si>
  <si>
    <t>241003982</t>
  </si>
  <si>
    <t>버리는 기쁨 다시 찾은 행복</t>
  </si>
  <si>
    <t>마스노 순묘의 인생 정리법</t>
  </si>
  <si>
    <t>지니의서재</t>
  </si>
  <si>
    <t>마스노 슌묘</t>
  </si>
  <si>
    <t>240706061</t>
  </si>
  <si>
    <t>신독, 혼자있는 시간의 힘</t>
  </si>
  <si>
    <t>당신은 혼자 있는 시간을 무엇으로 채우는가?</t>
  </si>
  <si>
    <t>조윤제</t>
  </si>
  <si>
    <t>240404243</t>
  </si>
  <si>
    <t>때로는 나도 숨어버리고 싶다</t>
  </si>
  <si>
    <t>가끔 멈춰 온전히 나를 사랑하는 시간</t>
  </si>
  <si>
    <t>청비쉬엔</t>
  </si>
  <si>
    <t>241003983</t>
  </si>
  <si>
    <t>우리는 사랑을 모른다</t>
  </si>
  <si>
    <t>에리히 프롬에게 배우는 사랑의 심리학</t>
  </si>
  <si>
    <t>알토북스</t>
  </si>
  <si>
    <t>스즈키 쇼</t>
  </si>
  <si>
    <t>240900763</t>
  </si>
  <si>
    <t>우울해서 빵을 샀어</t>
  </si>
  <si>
    <t>일상이 로맨틱 영화의 한 장면이 되는 52가지 감성 레시피</t>
  </si>
  <si>
    <t>안드레아 카스프르작</t>
  </si>
  <si>
    <t>241003979</t>
  </si>
  <si>
    <t>나를 사랑하는 것이 먼저다</t>
  </si>
  <si>
    <t>고장 난 관계를 붙잡고 있는 당신에게</t>
  </si>
  <si>
    <t>후션즈</t>
  </si>
  <si>
    <t>240807098</t>
  </si>
  <si>
    <t>흐릿한 나를 견디는 법</t>
  </si>
  <si>
    <t>도망치는 건 새로운 세계를 발견하는 일일 테니</t>
  </si>
  <si>
    <t>쑥</t>
  </si>
  <si>
    <t>240205445</t>
  </si>
  <si>
    <t>인생의 오후를 즐기는 최소한의 지혜</t>
  </si>
  <si>
    <t>더 멋지고 현명한 인생 후반에 대하여</t>
  </si>
  <si>
    <t>아서 C. 브룩스</t>
  </si>
  <si>
    <t>240601748</t>
  </si>
  <si>
    <t>귀여운 것들</t>
  </si>
  <si>
    <t>네오픽션</t>
  </si>
  <si>
    <t>기에천</t>
  </si>
  <si>
    <t>240903654</t>
  </si>
  <si>
    <t>그리스 인문 기행 1</t>
  </si>
  <si>
    <t>고전 들고 떠나는 펠로폰네소스 유랑기</t>
  </si>
  <si>
    <t>남기환</t>
  </si>
  <si>
    <t>241003719</t>
  </si>
  <si>
    <t>한옥 적응기</t>
  </si>
  <si>
    <t>전통 가옥의 기구한 역사</t>
  </si>
  <si>
    <t>빨간소금</t>
  </si>
  <si>
    <t>정기황</t>
  </si>
  <si>
    <t>240702719</t>
  </si>
  <si>
    <t>매일 숙면</t>
  </si>
  <si>
    <t>못 자는 이유부터 잘 자는 방법까지</t>
  </si>
  <si>
    <t>주은연</t>
  </si>
  <si>
    <t>240500568</t>
  </si>
  <si>
    <t>원도</t>
  </si>
  <si>
    <t>241003740</t>
  </si>
  <si>
    <t>그리운 날엔 사랑을 지어 먹어야겠다</t>
  </si>
  <si>
    <t>엄마의 밥상에서 내가 배운 것들</t>
  </si>
  <si>
    <t>책과이음</t>
  </si>
  <si>
    <t>류예지</t>
  </si>
  <si>
    <t>240603409</t>
  </si>
  <si>
    <t>삶을 견디는 기쁨</t>
  </si>
  <si>
    <t>힘든 시절에 벗에게 보내는 편지</t>
  </si>
  <si>
    <t>240804386</t>
  </si>
  <si>
    <t>A4 한 장을 쓰는 힘</t>
  </si>
  <si>
    <t>글쓰기 근력을 길러줄 최소한의 글쓰기 수업</t>
  </si>
  <si>
    <t>안광복</t>
  </si>
  <si>
    <t>241000908</t>
  </si>
  <si>
    <t>90분 너머 축구 이야기</t>
  </si>
  <si>
    <t>사람, 역사, 가족, 친구</t>
  </si>
  <si>
    <t>끌리는책</t>
  </si>
  <si>
    <t>Kei</t>
  </si>
  <si>
    <t>240604347</t>
  </si>
  <si>
    <t>블록체인 스타트업</t>
  </si>
  <si>
    <t>가상자산 프로젝트 준비부터 상장까지의 여정</t>
  </si>
  <si>
    <t>황정우, 김광혁</t>
  </si>
  <si>
    <t>241000355</t>
  </si>
  <si>
    <t>밤 풍경</t>
  </si>
  <si>
    <t>을유세계문학전집 135</t>
  </si>
  <si>
    <t>E. T. A. 호프만</t>
  </si>
  <si>
    <t>240706373</t>
  </si>
  <si>
    <t>그래, 네 생각만 할게</t>
  </si>
  <si>
    <t>나태주 신작 시집</t>
  </si>
  <si>
    <t>240706956</t>
  </si>
  <si>
    <t>K-POP에서 만난 클래식 예술 살롱</t>
  </si>
  <si>
    <t>지나김</t>
  </si>
  <si>
    <t>대중음악</t>
  </si>
  <si>
    <t>241003739</t>
  </si>
  <si>
    <t>결국 나를 사랑하는 일</t>
  </si>
  <si>
    <t>흔들리고 아파하는 너에게 전하는 가장 다정한 안부</t>
  </si>
  <si>
    <t>사과이모</t>
  </si>
  <si>
    <t>240900422</t>
  </si>
  <si>
    <t>삶이 흔들릴 때 아들러 심리학</t>
  </si>
  <si>
    <t>인생을 두 배로 살기 위한 마음공부 10가지</t>
  </si>
  <si>
    <t>스타북스</t>
  </si>
  <si>
    <t>알프레드 아들러</t>
  </si>
  <si>
    <t>240601883</t>
  </si>
  <si>
    <t>독서의 기쁨 (개정판)</t>
  </si>
  <si>
    <t>책 읽고 싶어지는 책</t>
  </si>
  <si>
    <t>김겨울</t>
  </si>
  <si>
    <t>240702786</t>
  </si>
  <si>
    <t>운명을 뛰어넘는 힘</t>
  </si>
  <si>
    <t>포기하는 사람에서 끝까지 해내는 사람으로</t>
  </si>
  <si>
    <t>안도 주코</t>
  </si>
  <si>
    <t>241003001</t>
  </si>
  <si>
    <t>100세 철학자의 사랑수업</t>
  </si>
  <si>
    <t>김형석</t>
  </si>
  <si>
    <t>221204491</t>
  </si>
  <si>
    <t>삼체 1부</t>
  </si>
  <si>
    <t>삼체문제</t>
  </si>
  <si>
    <t>241003681</t>
  </si>
  <si>
    <t>마음이 울릉울릉</t>
  </si>
  <si>
    <t>우연히 여기는 울릉도, 어쩌다 저는 주민이에요!</t>
  </si>
  <si>
    <t>임효은</t>
  </si>
  <si>
    <t>240707519</t>
  </si>
  <si>
    <t>조선왕조MBTI실록</t>
  </si>
  <si>
    <t>조선을 이끈 인물들의 반전 있는 MBTI 이야기</t>
  </si>
  <si>
    <t>강미정</t>
  </si>
  <si>
    <t>240708168</t>
  </si>
  <si>
    <t>사이토 히토리 1% 부자의 대화법</t>
  </si>
  <si>
    <t>부자는 어떻게 말하는가</t>
  </si>
  <si>
    <t>사이토 히토리</t>
  </si>
  <si>
    <t>240202577</t>
  </si>
  <si>
    <t>진짜 좋아하는 일만 하고 사는 법</t>
  </si>
  <si>
    <t>인생에 극적인 전환점을 만드는 마인드셋 업그레이드</t>
  </si>
  <si>
    <t>데릭 시버스</t>
  </si>
  <si>
    <t>240807755</t>
  </si>
  <si>
    <t>크러쉬 잇! (CRUSH IT)</t>
  </si>
  <si>
    <t>당신의 콘텐츠가 비즈니스가 된다</t>
  </si>
  <si>
    <t>게리 바이너척</t>
  </si>
  <si>
    <t>240704645</t>
  </si>
  <si>
    <t>변비의 80%는 출구 변비 탓입니다</t>
  </si>
  <si>
    <t>사사키 미노리</t>
  </si>
  <si>
    <t>241000910</t>
  </si>
  <si>
    <t>네이버카페 수익화 마스터 클래스</t>
  </si>
  <si>
    <t>카페최적화, 상위노출, 챗GPT 활용법, 유튜브 제휴법</t>
  </si>
  <si>
    <t>나비의활주로</t>
  </si>
  <si>
    <t>문정수</t>
  </si>
  <si>
    <t>241001231</t>
  </si>
  <si>
    <t>피클보다 스파게티가 맛있는 천국</t>
  </si>
  <si>
    <t>240806195</t>
  </si>
  <si>
    <t>나의 사적인 학교</t>
  </si>
  <si>
    <t>이상훈</t>
  </si>
  <si>
    <t>240701650</t>
  </si>
  <si>
    <t>네메시스의 단검</t>
  </si>
  <si>
    <t>아프로스미디어</t>
  </si>
  <si>
    <t>이정훈</t>
  </si>
  <si>
    <t>240706235</t>
  </si>
  <si>
    <t>먹고 기도하고 사기쳐라</t>
  </si>
  <si>
    <t>이홍석</t>
  </si>
  <si>
    <t>240405083</t>
  </si>
  <si>
    <t>소설 Q: 도둑맞은 기록을 찾아서</t>
  </si>
  <si>
    <t>이명훈</t>
  </si>
  <si>
    <t>240901505</t>
  </si>
  <si>
    <t>내가 가진 오늘을 살아갑니다</t>
  </si>
  <si>
    <t>서른다섯, 눈부신 생의 끝에서 결심한 것들</t>
  </si>
  <si>
    <t>케이트 보울러</t>
  </si>
  <si>
    <t>240406930</t>
  </si>
  <si>
    <t>회사에서 글을 씁니다</t>
  </si>
  <si>
    <t>조직에서 무조건 인정받는 직장인의 실전 글쓰기 스킬</t>
  </si>
  <si>
    <t>정태일</t>
  </si>
  <si>
    <t>240905367</t>
  </si>
  <si>
    <t>비즈니스 프레젠테이션? 광고처럼 해라</t>
  </si>
  <si>
    <t>김연미</t>
  </si>
  <si>
    <t>240903880</t>
  </si>
  <si>
    <t>삶의 에이스가 되는 『슬램덩크』의 말</t>
  </si>
  <si>
    <t>강백호처럼 달리고, 서태웅처럼 던져라</t>
  </si>
  <si>
    <t>240607334</t>
  </si>
  <si>
    <t>영혼을 단장해드립니다, 챠밍 미용실</t>
  </si>
  <si>
    <t>사마란</t>
  </si>
  <si>
    <t>240703219</t>
  </si>
  <si>
    <t>mymy</t>
  </si>
  <si>
    <t>강진아</t>
  </si>
  <si>
    <t>240700429</t>
  </si>
  <si>
    <t>달콤한 살인 계획</t>
  </si>
  <si>
    <t>김서진</t>
  </si>
  <si>
    <t>240907550</t>
  </si>
  <si>
    <t>부암동 랑데부 미술관</t>
  </si>
  <si>
    <t>채기성</t>
  </si>
  <si>
    <t>240901208</t>
  </si>
  <si>
    <t>끝없는 바닥</t>
  </si>
  <si>
    <t>이케이도 준</t>
  </si>
  <si>
    <t>240307796</t>
  </si>
  <si>
    <t>패스트 라이브즈 각본</t>
  </si>
  <si>
    <t>셀린 송</t>
  </si>
  <si>
    <t>240104846</t>
  </si>
  <si>
    <t>밥프록터의 본 리치</t>
  </si>
  <si>
    <t>부와 성공을 이루는 10가지 위대한 발견</t>
  </si>
  <si>
    <t>밥 프록터</t>
  </si>
  <si>
    <t>240807752</t>
  </si>
  <si>
    <t>색의 연가 4집(Love song of color)</t>
  </si>
  <si>
    <t>김현주</t>
  </si>
  <si>
    <t>241003737</t>
  </si>
  <si>
    <t>우연이 아니었다</t>
  </si>
  <si>
    <t>설재인</t>
  </si>
  <si>
    <t>240901180</t>
  </si>
  <si>
    <t>촉법소년</t>
  </si>
  <si>
    <t>김선미, 소향, 윤자영, 정해연, 홍성호</t>
  </si>
  <si>
    <t>241002049</t>
  </si>
  <si>
    <t>7가지 마음상자 이야기</t>
  </si>
  <si>
    <t>우울한 마음에서 벗어나게 하는 심리학</t>
  </si>
  <si>
    <t>파지트</t>
  </si>
  <si>
    <t>박수희, 이원재, 정종식</t>
  </si>
  <si>
    <t>241002050</t>
  </si>
  <si>
    <t>사랑받는 대화법</t>
  </si>
  <si>
    <t>마음을 연결하는 4단계 공감 대화법</t>
  </si>
  <si>
    <t>조한겸</t>
  </si>
  <si>
    <t>241000015</t>
  </si>
  <si>
    <t>처음 시작하는 인테리어</t>
  </si>
  <si>
    <t>집꾸미기 홈스타일링 집테리어</t>
  </si>
  <si>
    <t>Misa, Hanamori, chaco, Nana</t>
  </si>
  <si>
    <t>240701568</t>
  </si>
  <si>
    <t>나답게 산다는 것</t>
  </si>
  <si>
    <t>나를 찾고자 하는 이들의 철학수업</t>
  </si>
  <si>
    <t>초록북스</t>
  </si>
  <si>
    <t>박은미</t>
  </si>
  <si>
    <t>240804393</t>
  </si>
  <si>
    <t>표영호의 최소한의 부동산 공부</t>
  </si>
  <si>
    <t>표영호</t>
  </si>
  <si>
    <t>240406374</t>
  </si>
  <si>
    <t>블랙 라이크 미</t>
  </si>
  <si>
    <t>흑인이 된 백인 이야기</t>
  </si>
  <si>
    <t>살림</t>
  </si>
  <si>
    <t>존 하워드 그리핀</t>
  </si>
  <si>
    <t>240602608</t>
  </si>
  <si>
    <t>RICOH 리코 GR III / GR IIIx</t>
  </si>
  <si>
    <t>기초부터 응용까지 100% 활용 가이드</t>
  </si>
  <si>
    <t>스즈키 미쓰오, 나이스쿠</t>
  </si>
  <si>
    <t>사진</t>
  </si>
  <si>
    <t>151102174</t>
  </si>
  <si>
    <t>인간의 마음을 사로잡는 스무 가지 플롯</t>
  </si>
  <si>
    <t>로널드 B. 토비아스</t>
  </si>
  <si>
    <t>240904883</t>
  </si>
  <si>
    <t>나이 든다는 것에 관하여</t>
  </si>
  <si>
    <t>베레나 카스트</t>
  </si>
  <si>
    <t>241002999</t>
  </si>
  <si>
    <t>쇼펜하우어의 슬기로운 철학수업</t>
  </si>
  <si>
    <t>파랑새서재</t>
  </si>
  <si>
    <t>아르투어 쇼펜하우어</t>
  </si>
  <si>
    <t>240903674</t>
  </si>
  <si>
    <t>333 여행 영어</t>
  </si>
  <si>
    <t>하루 3번 3단계 학습법으로 3분간 집중</t>
  </si>
  <si>
    <t>AI 편집부</t>
  </si>
  <si>
    <t>240607143</t>
  </si>
  <si>
    <t>하가쿠레</t>
  </si>
  <si>
    <t>어느 사무라이가 들려주는 인간경영의 촌철살인</t>
  </si>
  <si>
    <t>사과나무</t>
  </si>
  <si>
    <t>야마모토 쓰네토모</t>
  </si>
  <si>
    <t>240703428</t>
  </si>
  <si>
    <t>그림자가 사라진 정오</t>
  </si>
  <si>
    <t>김동하</t>
  </si>
  <si>
    <t>240807771</t>
  </si>
  <si>
    <t>여름 붕어빵</t>
  </si>
  <si>
    <t>육선민</t>
  </si>
  <si>
    <t>240806746</t>
  </si>
  <si>
    <t>묘묘탐정</t>
  </si>
  <si>
    <t>정루이</t>
  </si>
  <si>
    <t>230503143</t>
  </si>
  <si>
    <t>이끼숲</t>
  </si>
  <si>
    <t>자이언트북스</t>
  </si>
  <si>
    <t>241003000</t>
  </si>
  <si>
    <t>불편한 한국사</t>
  </si>
  <si>
    <t>진실을 쫓는 역사 독립군 배기성의</t>
  </si>
  <si>
    <t>블랙피쉬</t>
  </si>
  <si>
    <t>배기성</t>
  </si>
  <si>
    <t>240705380</t>
  </si>
  <si>
    <t>미지 행성 코드네임 마르4469b</t>
  </si>
  <si>
    <t>남킹(남원정)</t>
  </si>
  <si>
    <t>240700430</t>
  </si>
  <si>
    <t>21세기 마지막 첫사랑</t>
  </si>
  <si>
    <t>김빵</t>
  </si>
  <si>
    <t>240905620</t>
  </si>
  <si>
    <t>코마, 콤마</t>
  </si>
  <si>
    <t>이승훈</t>
  </si>
  <si>
    <t>240900366</t>
  </si>
  <si>
    <t>디자인씽킹 워크숍</t>
  </si>
  <si>
    <t>최정수</t>
  </si>
  <si>
    <t>240901495</t>
  </si>
  <si>
    <t>200패턴 영어회화</t>
  </si>
  <si>
    <t>다시 시작하는 영어</t>
  </si>
  <si>
    <t>전리나</t>
  </si>
  <si>
    <t>240900386</t>
  </si>
  <si>
    <t>내 인생 계획 독서하기</t>
  </si>
  <si>
    <t>3대가 함께 행복한 가정 만들기</t>
  </si>
  <si>
    <t>김종만</t>
  </si>
  <si>
    <t>240900416</t>
  </si>
  <si>
    <t>당신 고양이 장수해요</t>
  </si>
  <si>
    <t>모든 집사를 위한 주인님 체질별 맞춤 홈케어</t>
  </si>
  <si>
    <t>야마우치 아키코</t>
  </si>
  <si>
    <t>240706453</t>
  </si>
  <si>
    <t>치앙마이  홀리데이 (2024-2025 전면 개정판)</t>
  </si>
  <si>
    <t>박애진, 유정열</t>
  </si>
  <si>
    <t>240900444</t>
  </si>
  <si>
    <t>비만 권하는 사회에서 살아남기</t>
  </si>
  <si>
    <t>살찌는 건 정말 내 탓일까?</t>
  </si>
  <si>
    <t>청아출판사</t>
  </si>
  <si>
    <t>박승준</t>
  </si>
  <si>
    <t>241006545</t>
  </si>
  <si>
    <t>돼지의 피</t>
  </si>
  <si>
    <t>제11회 교보문고 스토리대상 최우수상 수상작</t>
  </si>
  <si>
    <t>240604600</t>
  </si>
  <si>
    <t>지옥의 설계자</t>
  </si>
  <si>
    <t>경민선</t>
  </si>
  <si>
    <t>241002253</t>
  </si>
  <si>
    <t>아빠는 유튜버</t>
  </si>
  <si>
    <t>하마구치 린타로</t>
  </si>
  <si>
    <t>240703755</t>
  </si>
  <si>
    <t>클래식 톡톡</t>
  </si>
  <si>
    <t>정민경</t>
  </si>
  <si>
    <t>241001239</t>
  </si>
  <si>
    <t>이효석문학상 수상작품집 2024</t>
  </si>
  <si>
    <t>손보미, 문지혁, 서장원, 성해나, 안윤, 예소연, 안보윤</t>
  </si>
  <si>
    <t>220805378</t>
  </si>
  <si>
    <t>어느 날, 내 죽음에 네가 들어왔다</t>
  </si>
  <si>
    <t>모모</t>
  </si>
  <si>
    <t>세이카 료겐</t>
  </si>
  <si>
    <t>240806198</t>
  </si>
  <si>
    <t>웜스(Warmth)</t>
  </si>
  <si>
    <t>풀잎에너지</t>
  </si>
  <si>
    <t>240600248</t>
  </si>
  <si>
    <t>리틀 라이프 1</t>
  </si>
  <si>
    <t>한야 야나기하라</t>
  </si>
  <si>
    <t>240600249</t>
  </si>
  <si>
    <t>리틀 라이프 2</t>
  </si>
  <si>
    <t>240800803</t>
  </si>
  <si>
    <t>자이스의 제자들</t>
  </si>
  <si>
    <t>노발리스</t>
  </si>
  <si>
    <t>240502775</t>
  </si>
  <si>
    <t>하트명상</t>
  </si>
  <si>
    <t>이광호·정효선·조봉만·권용대</t>
  </si>
  <si>
    <t>240702254</t>
  </si>
  <si>
    <t>무소유 (뉴에디션 증보판)</t>
  </si>
  <si>
    <t>성철·법정 스님의 무소유 뉴에디션 증보판</t>
  </si>
  <si>
    <t>김세중</t>
  </si>
  <si>
    <t>240401718</t>
  </si>
  <si>
    <t>새싹 집사가 될 거야</t>
  </si>
  <si>
    <t>씨앗부터 시작하는 초록생활 가이드북</t>
  </si>
  <si>
    <t>셀린느</t>
  </si>
  <si>
    <t>240900377</t>
  </si>
  <si>
    <t>경쟁할 자유</t>
  </si>
  <si>
    <t>김승일</t>
  </si>
  <si>
    <t>241006530</t>
  </si>
  <si>
    <t>플로우형 인간 스톡형 인간</t>
  </si>
  <si>
    <t>김정래</t>
  </si>
  <si>
    <t>240900373</t>
  </si>
  <si>
    <t>그해 여름, 박꽃이 피는 날에</t>
  </si>
  <si>
    <t>김봉희</t>
  </si>
  <si>
    <t>240906445</t>
  </si>
  <si>
    <t>기억의 분식집</t>
  </si>
  <si>
    <t>김명석</t>
  </si>
  <si>
    <t>240906437</t>
  </si>
  <si>
    <t>그 사람을 가졌는가</t>
  </si>
  <si>
    <t>늙은전사의 노래</t>
  </si>
  <si>
    <t>권술용 추모 문집 발간위원회</t>
  </si>
  <si>
    <t>241006535</t>
  </si>
  <si>
    <t>설렘이 부른 도전, 행복이 응답했다</t>
  </si>
  <si>
    <t>최준배</t>
  </si>
  <si>
    <t>241006538</t>
  </si>
  <si>
    <t>어제보다 오늘이 더 기쁜 날</t>
  </si>
  <si>
    <t>사랑하는 손자 지엘에게</t>
  </si>
  <si>
    <t>안중섭</t>
  </si>
  <si>
    <t>240807102</t>
  </si>
  <si>
    <t>지적 대화를 위한 교양인의 사회학</t>
  </si>
  <si>
    <t>헤겔부터 바우만까지, 우리가 알아야 할 사회학 이야기</t>
  </si>
  <si>
    <t>존 네이글</t>
  </si>
  <si>
    <t>240906446</t>
  </si>
  <si>
    <t>우아한 욕망</t>
  </si>
  <si>
    <t>속성으로 교양인 되기 – 문명편 -</t>
  </si>
  <si>
    <t>이상영(글), 이승은 이원희(그림)</t>
  </si>
  <si>
    <t>240306337</t>
  </si>
  <si>
    <t>얄팍한 AI 지식 쌓기</t>
  </si>
  <si>
    <t>세상의 모든 AI관련 서적을 요점 정리한 단 한 권의 책</t>
  </si>
  <si>
    <t>김도균</t>
  </si>
  <si>
    <t>240206748</t>
  </si>
  <si>
    <t>파우스트(컬러 명화 수록 완역본)</t>
  </si>
  <si>
    <t>요한 볼프강 폰 괴테 글, 외젠 들라크루아 외 그림</t>
  </si>
  <si>
    <t>동/서양 고전문학</t>
  </si>
  <si>
    <t>240301641</t>
  </si>
  <si>
    <t>척추는 답을 안다</t>
  </si>
  <si>
    <t>허리 통증, 굿바이</t>
  </si>
  <si>
    <t>피톤치드</t>
  </si>
  <si>
    <t>240306529</t>
  </si>
  <si>
    <t>히아킨토스</t>
  </si>
  <si>
    <t>박애진</t>
  </si>
  <si>
    <t>241000859</t>
  </si>
  <si>
    <t>인공지능과 창작자들</t>
  </si>
  <si>
    <t>민세희</t>
  </si>
  <si>
    <t>240703403</t>
  </si>
  <si>
    <t>AI와 스포츠</t>
  </si>
  <si>
    <t>신승호, 신승아</t>
  </si>
  <si>
    <t>240903253</t>
  </si>
  <si>
    <t>AI 비즈니스, 생명 가치 경영으로 전환</t>
  </si>
  <si>
    <t>이완형</t>
  </si>
  <si>
    <t>240804523</t>
  </si>
  <si>
    <t>AI와 콘텐츠 스타트업</t>
  </si>
  <si>
    <t>이성규</t>
  </si>
  <si>
    <t>240804522</t>
  </si>
  <si>
    <t>박물관과 AI</t>
  </si>
  <si>
    <t>한승철</t>
  </si>
  <si>
    <t>241006005</t>
  </si>
  <si>
    <t>초거대 언어 모델과 비즈니스 문제</t>
  </si>
  <si>
    <t>김다현</t>
  </si>
  <si>
    <t>240806745</t>
  </si>
  <si>
    <t>512번째 우주</t>
  </si>
  <si>
    <t>241000016</t>
  </si>
  <si>
    <t>AI와 창작 패러다임의 전환</t>
  </si>
  <si>
    <t>김학수</t>
  </si>
  <si>
    <t>240804389</t>
  </si>
  <si>
    <t>없는 사람들을 생각해</t>
  </si>
  <si>
    <t>정지혜</t>
  </si>
  <si>
    <t>240901501</t>
  </si>
  <si>
    <t>AI 기반 미래 융합 기술</t>
  </si>
  <si>
    <t>박창현</t>
  </si>
  <si>
    <t>사회과학 일반</t>
  </si>
  <si>
    <t>240901502</t>
  </si>
  <si>
    <t>AI와 감성·경험 데이터</t>
  </si>
  <si>
    <t>안진호</t>
  </si>
  <si>
    <t>240303008</t>
  </si>
  <si>
    <t>야구와 AI</t>
  </si>
  <si>
    <t>이승환</t>
  </si>
  <si>
    <t>241001233</t>
  </si>
  <si>
    <t>인공지능, 트랜스휴먼, 사이보그</t>
  </si>
  <si>
    <t>김동환</t>
  </si>
  <si>
    <t>240705622</t>
  </si>
  <si>
    <t>AI 시대의 PD</t>
  </si>
  <si>
    <t>배기형, 배찬</t>
  </si>
  <si>
    <t>241000017</t>
  </si>
  <si>
    <t>AI와 광고 영상 프로덕션의 변화</t>
  </si>
  <si>
    <t>이구익, 문지웅</t>
  </si>
  <si>
    <t>240705623</t>
  </si>
  <si>
    <t>AI와 뉴스</t>
  </si>
  <si>
    <t>공훈의</t>
  </si>
  <si>
    <t>241006007</t>
  </si>
  <si>
    <t>AI 디자인, 개념과 과제</t>
  </si>
  <si>
    <t>박신희</t>
  </si>
  <si>
    <t>241006011</t>
  </si>
  <si>
    <t>인공지능과 사진</t>
  </si>
  <si>
    <t>박평종</t>
  </si>
  <si>
    <t>240707656</t>
  </si>
  <si>
    <t>AI로 영화 글쓰기</t>
  </si>
  <si>
    <t>문원립</t>
  </si>
  <si>
    <t>241001237</t>
  </si>
  <si>
    <t>AI와 영상제작</t>
  </si>
  <si>
    <t>유세문, 정석현</t>
  </si>
  <si>
    <t>240807090</t>
  </si>
  <si>
    <t>AI와 영화미술</t>
  </si>
  <si>
    <t>심형근</t>
  </si>
  <si>
    <t>240504352</t>
  </si>
  <si>
    <t>기쁨, 슬픔, 공포, 분노를 표현하는 영화 몽타주 편집기술</t>
  </si>
  <si>
    <t>박진후</t>
  </si>
  <si>
    <t>240905822</t>
  </si>
  <si>
    <t>영화 속 인공지능</t>
  </si>
  <si>
    <t>김희경</t>
  </si>
  <si>
    <t>240902779</t>
  </si>
  <si>
    <t>AI와 예술</t>
  </si>
  <si>
    <t>강보현</t>
  </si>
  <si>
    <t>240804520</t>
  </si>
  <si>
    <t>시각 예술과 인공지능</t>
  </si>
  <si>
    <t>권승태</t>
  </si>
  <si>
    <t>241006008</t>
  </si>
  <si>
    <t>인공지능과 이미지 존재론</t>
  </si>
  <si>
    <t>김성호</t>
  </si>
  <si>
    <t>241006009</t>
  </si>
  <si>
    <t>AI와 학문</t>
  </si>
  <si>
    <t>김일철</t>
  </si>
  <si>
    <t>240901499</t>
  </si>
  <si>
    <t>시몬 드 보부아르</t>
  </si>
  <si>
    <t>강초롱</t>
  </si>
  <si>
    <t>241002252</t>
  </si>
  <si>
    <t>말은 안 되지만</t>
  </si>
  <si>
    <t>240306526</t>
  </si>
  <si>
    <t>수호의 파수꾼</t>
  </si>
  <si>
    <t>최의택</t>
  </si>
  <si>
    <t>240306527</t>
  </si>
  <si>
    <t>초코 좀비</t>
  </si>
  <si>
    <t>김청귤</t>
  </si>
  <si>
    <t>240901923</t>
  </si>
  <si>
    <t>나의 사내연애 이야기</t>
  </si>
  <si>
    <t>달달북다 2</t>
  </si>
  <si>
    <t>장진영</t>
  </si>
  <si>
    <t>240705367</t>
  </si>
  <si>
    <t>영화 인문학 콘서트</t>
  </si>
  <si>
    <t>박명호</t>
  </si>
  <si>
    <t>240902340</t>
  </si>
  <si>
    <t>아리스토텔레스의 인생 수업</t>
  </si>
  <si>
    <t>인간의 행복은 어디에서 오는가</t>
  </si>
  <si>
    <t>아리스토텔레스</t>
  </si>
  <si>
    <t>240701623</t>
  </si>
  <si>
    <t>제대로 영작문 1 입문 (New Edition)</t>
  </si>
  <si>
    <t>장재영</t>
  </si>
  <si>
    <t>240701624</t>
  </si>
  <si>
    <t>제대로 영작문 2 기본 (New Edition)</t>
  </si>
  <si>
    <t>240701625</t>
  </si>
  <si>
    <t>제대로 영작문 3 실력 (New Edition)</t>
  </si>
  <si>
    <t>240701626</t>
  </si>
  <si>
    <t>제대로 영작문 4 완성 (New Edition)</t>
  </si>
  <si>
    <t>240906440</t>
  </si>
  <si>
    <t>누구에게나 특별한 순간은 있다</t>
  </si>
  <si>
    <t>정민</t>
  </si>
  <si>
    <t>240802880</t>
  </si>
  <si>
    <t>[할 수 있다!] 캡컷으로 영상 편집하기</t>
  </si>
  <si>
    <t>오복실</t>
  </si>
  <si>
    <t>240701930</t>
  </si>
  <si>
    <t>뚝딱뚝딱 배우는 윈도우 11</t>
  </si>
  <si>
    <t>IT교재연구팀</t>
  </si>
  <si>
    <t>241006540</t>
  </si>
  <si>
    <t>귀신은 무얼 먹고 사나</t>
  </si>
  <si>
    <t>이희순</t>
  </si>
  <si>
    <t>241002953</t>
  </si>
  <si>
    <t>잠 못들 정도로 재미있는 이야기 : 위험한 풍수</t>
  </si>
  <si>
    <t>풍수사 애신각라 유한</t>
  </si>
  <si>
    <t>240806064</t>
  </si>
  <si>
    <t>바빌론 부자들의 돈 버는 지혜</t>
  </si>
  <si>
    <t>부의 본질을 꿰뚫는 7가지 비결과 통찰 질문 152</t>
  </si>
  <si>
    <t>조지 S. 클레이슨</t>
  </si>
  <si>
    <t>240200861</t>
  </si>
  <si>
    <t>그 남자 그 여자</t>
  </si>
  <si>
    <t>신영호</t>
  </si>
  <si>
    <t>230302339</t>
  </si>
  <si>
    <t>칵테일, 러브, 좀비</t>
  </si>
  <si>
    <t>안전가옥</t>
  </si>
  <si>
    <t>조예은</t>
  </si>
  <si>
    <t>240806189</t>
  </si>
  <si>
    <t>매일 웹툰 동양 판타지 드로잉</t>
  </si>
  <si>
    <t>더디퍼런스</t>
  </si>
  <si>
    <t>케이일러스트(김지연, 신라)</t>
  </si>
  <si>
    <t>240307084</t>
  </si>
  <si>
    <t>매일 웹툰 오피스 로맨스 드로잉</t>
  </si>
  <si>
    <t>케이일러스트, 김지연, 김민희</t>
  </si>
  <si>
    <t>240405347</t>
  </si>
  <si>
    <t>리딩READING</t>
  </si>
  <si>
    <t>보이는 것 너머 보이지 않는 것을 보는 힘</t>
  </si>
  <si>
    <t>페이퍼페퍼</t>
  </si>
  <si>
    <t>개똥구리</t>
  </si>
  <si>
    <t>241003973</t>
  </si>
  <si>
    <t>디지털 제텔카스텐</t>
  </si>
  <si>
    <t>스쳐 지나가는 아이디어를 붙잡는 가장 확실한 방법</t>
  </si>
  <si>
    <t>데이비드 카다비</t>
  </si>
  <si>
    <t>241006046</t>
  </si>
  <si>
    <t>맨발걷기 동의보감</t>
  </si>
  <si>
    <t>맨발걷기로 치유된 123명의 기적같은 이야기</t>
  </si>
  <si>
    <t>국일미디어</t>
  </si>
  <si>
    <t>박동창</t>
  </si>
  <si>
    <t>240707513</t>
  </si>
  <si>
    <t>개를 데리고 다니는 남자</t>
  </si>
  <si>
    <t>달달북다 1</t>
  </si>
  <si>
    <t>김화진</t>
  </si>
  <si>
    <t>240802729</t>
  </si>
  <si>
    <t>퀸의 대각선 1</t>
  </si>
  <si>
    <t>240802730</t>
  </si>
  <si>
    <t>퀸의 대각선 2</t>
  </si>
  <si>
    <t>240403941</t>
  </si>
  <si>
    <t>완전 소화(개정증보판)</t>
  </si>
  <si>
    <t>아프지 않고 오래 사는 최고의 식사법</t>
  </si>
  <si>
    <t>다산라이프</t>
  </si>
  <si>
    <t>류은경</t>
  </si>
  <si>
    <t>240805299</t>
  </si>
  <si>
    <t>비 그친 오후의 헌책방</t>
  </si>
  <si>
    <t>240903572</t>
  </si>
  <si>
    <t>우연은 비켜 가지 않는다</t>
  </si>
  <si>
    <t>줄리언 반스</t>
  </si>
  <si>
    <t>240708709</t>
  </si>
  <si>
    <t>임진왜란(상) : 그러나 이순신이 있었다</t>
  </si>
  <si>
    <t>임용한의 시간순삭 전쟁사 3</t>
  </si>
  <si>
    <t>레드리버</t>
  </si>
  <si>
    <t>임용한, 조현영</t>
  </si>
  <si>
    <t>240905779</t>
  </si>
  <si>
    <t>임포스터 심리학</t>
  </si>
  <si>
    <t>자신을 과소평가하는 사람들을 위한 자신감 회복 훈련</t>
  </si>
  <si>
    <t>질 스토다드</t>
  </si>
  <si>
    <t>240403939</t>
  </si>
  <si>
    <t>파타 PATA</t>
  </si>
  <si>
    <t>문가영</t>
  </si>
  <si>
    <t>240506042</t>
  </si>
  <si>
    <t>빨모쌤의 라이브 영어회화</t>
  </si>
  <si>
    <t>맥락과 뉘앙스가 살아나는 진짜 영어 말하기 수업</t>
  </si>
  <si>
    <t>신용하</t>
  </si>
  <si>
    <t>240304567</t>
  </si>
  <si>
    <t>명화의 탄생, 그때 그 사람</t>
  </si>
  <si>
    <t>한경arte</t>
  </si>
  <si>
    <t>성수영</t>
  </si>
  <si>
    <t>240803332</t>
  </si>
  <si>
    <t>아이디어에서 완성까지 캐릭터 줄거리 단계별 가이드</t>
  </si>
  <si>
    <t>웹소설 웹툰 드라마 작가를 위한 '5억뷰 스토리' 의 비결</t>
  </si>
  <si>
    <t>김사라</t>
  </si>
  <si>
    <t>240702773</t>
  </si>
  <si>
    <t>법구경 마음공부</t>
  </si>
  <si>
    <t>걱정 많은 삶을 평온하게 바꾸는 법</t>
  </si>
  <si>
    <t>정운</t>
  </si>
  <si>
    <t>240300330</t>
  </si>
  <si>
    <t>소중한 사람을 위해 우울증을 공부합니다</t>
  </si>
  <si>
    <t>라디오북</t>
  </si>
  <si>
    <t>최의종</t>
  </si>
  <si>
    <t>241005364</t>
  </si>
  <si>
    <t>드디어 만나는 대만사 수업</t>
  </si>
  <si>
    <t>누구나 쉽고 재미있게 이해하는 400년 대만의 역사</t>
  </si>
  <si>
    <t>우이룽(吳宜蓉)</t>
  </si>
  <si>
    <t>240606035</t>
  </si>
  <si>
    <t>벌거벗은 한국사: 고려편</t>
  </si>
  <si>
    <t>격동의 500년이 단숨에 이해되는 스토리텔링 고려사</t>
  </si>
  <si>
    <t>tvN STORY 〈벌거벗은 한국사〉 제작팀</t>
  </si>
  <si>
    <t>신간,사서추천도서</t>
    <phoneticPr fontId="2" type="noConversion"/>
  </si>
  <si>
    <t>해바라기</t>
  </si>
  <si>
    <t>참새</t>
  </si>
  <si>
    <t>장미</t>
  </si>
  <si>
    <t>사슴</t>
  </si>
  <si>
    <t>나비</t>
  </si>
  <si>
    <t>까치</t>
  </si>
  <si>
    <t>귀뚜라미</t>
  </si>
  <si>
    <t>갈매기</t>
  </si>
  <si>
    <t>인어공주</t>
  </si>
  <si>
    <t>어린왕자</t>
  </si>
  <si>
    <t>감자</t>
  </si>
  <si>
    <t>등록번호</t>
  </si>
  <si>
    <t>분류 1단계</t>
  </si>
  <si>
    <t>분류 2단계</t>
  </si>
  <si>
    <t xml:space="preserve"> 콘텐츠 제목</t>
  </si>
  <si>
    <t>출판사 · 공급자 1</t>
  </si>
  <si>
    <t>출간일</t>
  </si>
  <si>
    <t>영상책</t>
    <phoneticPr fontId="8" type="noConversion"/>
  </si>
  <si>
    <t>애니북</t>
    <phoneticPr fontId="8" type="noConversion"/>
  </si>
  <si>
    <t>표범</t>
  </si>
  <si>
    <t>푸른세상</t>
  </si>
  <si>
    <t>물개와 바다표범</t>
  </si>
  <si>
    <t>부엉이</t>
  </si>
  <si>
    <t>북스토리</t>
  </si>
  <si>
    <t>백로와 두루미</t>
  </si>
  <si>
    <t>전집보고</t>
  </si>
  <si>
    <t>말미잘과 흰동가리</t>
  </si>
  <si>
    <t>금성교육미디어</t>
  </si>
  <si>
    <t>코끼리</t>
  </si>
  <si>
    <t>동그라미</t>
  </si>
  <si>
    <t>해달과 비버</t>
  </si>
  <si>
    <t>마술피리</t>
  </si>
  <si>
    <t>뻐꾸기와 딱따구리</t>
  </si>
  <si>
    <t>돼지</t>
  </si>
  <si>
    <t>튤립</t>
  </si>
  <si>
    <t>아이들책세상</t>
  </si>
  <si>
    <t>똥</t>
  </si>
  <si>
    <t>캥거루</t>
  </si>
  <si>
    <t>타조와 박쥐</t>
  </si>
  <si>
    <t>버섯과 식충식물</t>
  </si>
  <si>
    <t>곰팡이</t>
  </si>
  <si>
    <t>신원책이랑</t>
  </si>
  <si>
    <t>코알라</t>
  </si>
  <si>
    <t>개구리</t>
  </si>
  <si>
    <t>도서출판 꿈나무</t>
  </si>
  <si>
    <t>매</t>
  </si>
  <si>
    <t>매미</t>
  </si>
  <si>
    <t>선인장</t>
  </si>
  <si>
    <t>원숭이</t>
  </si>
  <si>
    <t>상어</t>
  </si>
  <si>
    <t>물총새와 뿔호반새</t>
  </si>
  <si>
    <t>반딧불이</t>
  </si>
  <si>
    <t>민들레</t>
  </si>
  <si>
    <t>호랑이</t>
  </si>
  <si>
    <t>도토리</t>
  </si>
  <si>
    <t>꿩</t>
  </si>
  <si>
    <t>다람쥐</t>
  </si>
  <si>
    <t>과일과 열매</t>
  </si>
  <si>
    <t>곰과 판다</t>
  </si>
  <si>
    <t>달팽이</t>
  </si>
  <si>
    <t>하마와 코뿔소</t>
  </si>
  <si>
    <t>오징어와 문어</t>
  </si>
  <si>
    <t>너구리와 스컹크</t>
  </si>
  <si>
    <t>중앙랜드</t>
  </si>
  <si>
    <t>오리</t>
  </si>
  <si>
    <t>진딧물</t>
  </si>
  <si>
    <t>북앤북</t>
  </si>
  <si>
    <t>채소와곡식</t>
  </si>
  <si>
    <t>연어</t>
  </si>
  <si>
    <t>여우와늑대</t>
  </si>
  <si>
    <t>기린</t>
  </si>
  <si>
    <t>열대어와 금붕어</t>
  </si>
  <si>
    <t>원앙과 고니</t>
  </si>
  <si>
    <t>하늘소와 쇠똥구리</t>
  </si>
  <si>
    <t>스펀지북</t>
  </si>
  <si>
    <t>올빼미</t>
  </si>
  <si>
    <t>악어, 뱀, 도마뱀</t>
  </si>
  <si>
    <t>날씨와 환경</t>
  </si>
  <si>
    <t>꿀벌</t>
  </si>
  <si>
    <t>사자</t>
  </si>
  <si>
    <t>게</t>
  </si>
  <si>
    <t>거미</t>
  </si>
  <si>
    <t>연꽃과 국화</t>
  </si>
  <si>
    <t>제비</t>
  </si>
  <si>
    <t>무당벌레</t>
  </si>
  <si>
    <t>무궁화와 벚꽃</t>
  </si>
  <si>
    <t>카멜레온</t>
  </si>
  <si>
    <t>고래와 돌고래</t>
  </si>
  <si>
    <t>고양이</t>
  </si>
  <si>
    <t>거북이와 남생이</t>
  </si>
  <si>
    <t>사슴벌레</t>
  </si>
  <si>
    <t>토끼</t>
  </si>
  <si>
    <t>메뚜기와 여치</t>
  </si>
  <si>
    <t>바다 속 생물</t>
  </si>
  <si>
    <t>장수풍뎅이</t>
  </si>
  <si>
    <t>펭귄</t>
  </si>
  <si>
    <t>개미</t>
  </si>
  <si>
    <t>피리부는사나이</t>
  </si>
  <si>
    <t>풀빛주니어</t>
  </si>
  <si>
    <t>올리버트위스트</t>
  </si>
  <si>
    <t>안나북스</t>
  </si>
  <si>
    <t>명견래시</t>
  </si>
  <si>
    <t>행복한책</t>
  </si>
  <si>
    <t>걸리버여행기</t>
  </si>
  <si>
    <t>삼성비앤씨</t>
  </si>
  <si>
    <t>신데렐라</t>
  </si>
  <si>
    <t>세 가지 소원</t>
  </si>
  <si>
    <t>나라북스</t>
  </si>
  <si>
    <t>헨젤과 그레텔</t>
  </si>
  <si>
    <t>꾸러기 세상</t>
  </si>
  <si>
    <t>피노키오</t>
  </si>
  <si>
    <t>왕자와 거지</t>
  </si>
  <si>
    <t>성냥팔이소녀</t>
  </si>
  <si>
    <t>이레세상</t>
  </si>
  <si>
    <t>이솝이야기1 시골 쥐와 서울 쥐</t>
  </si>
  <si>
    <t>북스타</t>
  </si>
  <si>
    <t>15소년표류기</t>
  </si>
  <si>
    <t>오즈의마법사</t>
  </si>
  <si>
    <t>황금사슴</t>
  </si>
  <si>
    <t>장화신은고양이</t>
  </si>
  <si>
    <t>알리바바와 40인의도둑</t>
  </si>
  <si>
    <t>이솝이야기2 제 꾀에 넘어간 염소</t>
  </si>
  <si>
    <t>이상한 나라의 앨리스</t>
  </si>
  <si>
    <t>그림없는그림책</t>
  </si>
  <si>
    <t>한국아이원</t>
  </si>
  <si>
    <t>브레맨음악대</t>
  </si>
  <si>
    <t>장난감병정</t>
  </si>
  <si>
    <t>해저이만리</t>
  </si>
  <si>
    <t>눈의여왕</t>
  </si>
  <si>
    <t>아이랜드</t>
  </si>
  <si>
    <t>검은말이야기</t>
  </si>
  <si>
    <t>소공녀</t>
  </si>
  <si>
    <t>빨간머리앤</t>
  </si>
  <si>
    <t>북풍이 준 세 가지 선물</t>
  </si>
  <si>
    <t>황금거위</t>
  </si>
  <si>
    <t>황야는 부른다</t>
  </si>
  <si>
    <t>거위지기아가씨</t>
  </si>
  <si>
    <t>아기돼지 삼형제</t>
  </si>
  <si>
    <t>글세상</t>
  </si>
  <si>
    <t>소공자</t>
  </si>
  <si>
    <t>호두까기인형</t>
  </si>
  <si>
    <t>황새가된임금님</t>
  </si>
  <si>
    <t>로빈슨크루소</t>
  </si>
  <si>
    <t>사랑의학교</t>
  </si>
  <si>
    <t>파랑새</t>
  </si>
  <si>
    <t>책향기</t>
  </si>
  <si>
    <t>장발장</t>
  </si>
  <si>
    <t>크리스마스캐럴</t>
  </si>
  <si>
    <t>북미디어</t>
  </si>
  <si>
    <t>톰아저씨의 오두막집</t>
  </si>
  <si>
    <t>삼총사</t>
  </si>
  <si>
    <t>곱사등조랑말</t>
  </si>
  <si>
    <t>달팽이북스</t>
  </si>
  <si>
    <t>행복한폴리애너</t>
  </si>
  <si>
    <t>잭과 콩나무</t>
  </si>
  <si>
    <t>플랜더즈의개</t>
  </si>
  <si>
    <t>늑대와일곱마리아기염소</t>
  </si>
  <si>
    <t xml:space="preserve">미운아기오리 </t>
  </si>
  <si>
    <t>신드바드의모험</t>
  </si>
  <si>
    <t>피터팬</t>
  </si>
  <si>
    <t>잠자는숲속의공주</t>
  </si>
  <si>
    <t xml:space="preserve">톰소여의모험 </t>
  </si>
  <si>
    <t>돼지치기왕자</t>
  </si>
  <si>
    <t>사람은무엇으로사는가</t>
  </si>
  <si>
    <t>북파크</t>
  </si>
  <si>
    <t>큰바위얼굴</t>
  </si>
  <si>
    <t>파랑새나라</t>
  </si>
  <si>
    <t>키다리아저씨</t>
  </si>
  <si>
    <t>바보이반</t>
  </si>
  <si>
    <t>백조왕자</t>
  </si>
  <si>
    <t>난쟁이와 구둣방</t>
  </si>
  <si>
    <t>꿀벌마야의모험</t>
  </si>
  <si>
    <t>빨간구두</t>
  </si>
  <si>
    <t>홍당무</t>
  </si>
  <si>
    <t>엄지공주</t>
  </si>
  <si>
    <t>아기사슴이야기</t>
  </si>
  <si>
    <t>집없는아이</t>
  </si>
  <si>
    <t>행복한왕자</t>
  </si>
  <si>
    <t>닐스의모험</t>
  </si>
  <si>
    <t>보물섬</t>
  </si>
  <si>
    <t>비타민서적</t>
  </si>
  <si>
    <t>알프스소녀하이디</t>
  </si>
  <si>
    <t>벌거벗은임금님</t>
  </si>
  <si>
    <t>빨간모자</t>
  </si>
  <si>
    <t>백설공주</t>
  </si>
  <si>
    <t>알라딘과요술램프</t>
  </si>
  <si>
    <t>세종아카데미</t>
  </si>
  <si>
    <t>허클베리핀의모험</t>
  </si>
  <si>
    <t>백조의호수</t>
  </si>
  <si>
    <t>미녀와야수</t>
  </si>
  <si>
    <t>꼬마검둥이 샘보</t>
  </si>
  <si>
    <t>따라따라 흉내내기</t>
  </si>
  <si>
    <t>맑은북스</t>
  </si>
  <si>
    <t>쫑긋킁킁 방긋 깜빡</t>
  </si>
  <si>
    <t>그러면 안돼요</t>
  </si>
  <si>
    <t>내가 잘하는 것은</t>
  </si>
  <si>
    <t>뭐가 빠졌지</t>
  </si>
  <si>
    <t>우리동네 인사대장</t>
  </si>
  <si>
    <t>가을 밤하늘을 날아서</t>
  </si>
  <si>
    <t>비오는 날이 제일 신나</t>
  </si>
  <si>
    <t>노래 놀이터로 놀러오세요</t>
  </si>
  <si>
    <t>나는 누구일까요</t>
  </si>
  <si>
    <t>내 말을 끝까지 들어야지</t>
  </si>
  <si>
    <t>내가 하나 줄께</t>
  </si>
  <si>
    <t>거기 가만히 서있어</t>
  </si>
  <si>
    <t>돌돌이의 무지개똥</t>
  </si>
  <si>
    <t>싫어요 안돼요</t>
  </si>
  <si>
    <t>어이쿠 머리야</t>
  </si>
  <si>
    <t>우리집은 어디있을까</t>
  </si>
  <si>
    <t>모두가 내친구</t>
  </si>
  <si>
    <t>무엇일까요</t>
  </si>
  <si>
    <t>내 목소리 들려</t>
  </si>
  <si>
    <t>콩이 쑥쑥 자라면</t>
  </si>
  <si>
    <t>제일 멋진 눈사람</t>
  </si>
  <si>
    <t>뚝딱뚝딱 만들기박사</t>
  </si>
  <si>
    <t>멋진 성을 만들자</t>
  </si>
  <si>
    <t>달려라 달려</t>
  </si>
  <si>
    <t>꼬질꼬질 공주님</t>
  </si>
  <si>
    <t>큰일났다 어떡하지</t>
  </si>
  <si>
    <t>혼자서도 척척척</t>
  </si>
  <si>
    <t>사이좋은 방글방글 친구들</t>
  </si>
  <si>
    <t>모두 달라,모두 같아</t>
  </si>
  <si>
    <t>꽃사슴 바바의 멋진 크리스마스</t>
  </si>
  <si>
    <t>할머니의 보물상자</t>
  </si>
  <si>
    <t>형아나똥줘</t>
  </si>
  <si>
    <t>뭐든지 할수 있는친구</t>
  </si>
  <si>
    <t>호기심쟁이 야옹이</t>
  </si>
  <si>
    <t>다음 생일까지 기다려</t>
  </si>
  <si>
    <t>앵두 따러 가요</t>
  </si>
  <si>
    <t>어디까지 가니</t>
  </si>
  <si>
    <t>알뜰시장은 즐거워</t>
  </si>
  <si>
    <t>넌 엄마 난 아빠</t>
  </si>
  <si>
    <t>살아있는 조각 작품</t>
  </si>
  <si>
    <t>세상에서 하나밖에 없는 꽃다발</t>
  </si>
  <si>
    <t>그래서 어떻게 됐게</t>
  </si>
  <si>
    <t>책속에서 보물찾기</t>
  </si>
  <si>
    <t>친구가 되고 싶어</t>
  </si>
  <si>
    <t>사인해주세요</t>
  </si>
  <si>
    <t>개구리의 이사소동</t>
  </si>
  <si>
    <t>연번</t>
    <phoneticPr fontId="8" type="noConversion"/>
  </si>
  <si>
    <t>분류 1단계</t>
    <phoneticPr fontId="8" type="noConversion"/>
  </si>
  <si>
    <t>분류 2단계</t>
    <phoneticPr fontId="8" type="noConversion"/>
  </si>
  <si>
    <t>서명</t>
    <phoneticPr fontId="2" type="noConversion"/>
  </si>
  <si>
    <t>출판사</t>
    <phoneticPr fontId="8" type="noConversion"/>
  </si>
  <si>
    <t>출판년도</t>
    <phoneticPr fontId="8" type="noConversion"/>
  </si>
  <si>
    <t>영상책</t>
    <phoneticPr fontId="2" type="noConversion"/>
  </si>
  <si>
    <t>교재</t>
    <phoneticPr fontId="2" type="noConversion"/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</si>
  <si>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전문가를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</si>
  <si>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t>한국기술원</t>
    <phoneticPr fontId="2" type="noConversion"/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</si>
  <si>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</si>
  <si>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</si>
  <si>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</si>
  <si>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업계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트렌드를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반영한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</si>
  <si>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전문가를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</si>
  <si>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이론과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겸비한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종합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</si>
  <si>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</si>
  <si>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</si>
  <si>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</si>
  <si>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</si>
  <si>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</si>
  <si>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강화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</si>
  <si>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</si>
  <si>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</si>
  <si>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</si>
  <si>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</si>
  <si>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현장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유용한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도구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설명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</si>
  <si>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</si>
  <si>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</si>
  <si>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</si>
  <si>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모델링과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기초부터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심화까지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</si>
  <si>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실무에서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바로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활용법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</si>
  <si>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업계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트렌드를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반영한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</si>
  <si>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디지털트랜스포메이션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성공적인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프로젝트를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</si>
  <si>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빅데이터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성공적인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프로젝트를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</si>
  <si>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성공적인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프로젝트를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</si>
  <si>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업계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트렌드를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반영한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</si>
  <si>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 xml:space="preserve">R </t>
    </r>
    <r>
      <rPr>
        <sz val="10"/>
        <color rgb="FF000000"/>
        <rFont val="Apple SD Gothic Neo"/>
        <family val="2"/>
        <charset val="129"/>
      </rPr>
      <t>프로그래밍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성공적인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프로젝트를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</si>
  <si>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파이썬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</si>
  <si>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</si>
  <si>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</si>
  <si>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</si>
  <si>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</si>
  <si>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산업에서의</t>
    </r>
    <r>
      <rPr>
        <sz val="10"/>
        <color rgb="FF000000"/>
        <rFont val="Helvetica Neue"/>
        <family val="2"/>
      </rPr>
      <t xml:space="preserve"> AI</t>
    </r>
    <r>
      <rPr>
        <sz val="10"/>
        <color rgb="FF000000"/>
        <rFont val="Apple SD Gothic Neo"/>
        <family val="2"/>
        <charset val="129"/>
      </rPr>
      <t>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머신러닝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</si>
  <si>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현장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유용한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도구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설명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</si>
  <si>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효율적인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작업을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방법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</si>
  <si>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전문가를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</si>
  <si>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효율적인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작업을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방법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</si>
  <si>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업계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트렌드를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반영한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</si>
  <si>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현장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유용한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도구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설명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</si>
  <si>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전문가를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</si>
  <si>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</si>
  <si>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업계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트렌드를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반영한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</si>
  <si>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산업에서의</t>
    </r>
    <r>
      <rPr>
        <sz val="10"/>
        <color rgb="FF000000"/>
        <rFont val="Helvetica Neue"/>
        <family val="2"/>
      </rPr>
      <t xml:space="preserve"> AI</t>
    </r>
    <r>
      <rPr>
        <sz val="10"/>
        <color rgb="FF000000"/>
        <rFont val="Apple SD Gothic Neo"/>
        <family val="2"/>
        <charset val="129"/>
      </rPr>
      <t>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머신러닝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</si>
  <si>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</si>
  <si>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산업별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예제와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강의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</si>
  <si>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강화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</si>
  <si>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</si>
  <si>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</si>
  <si>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전문가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지침서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</si>
  <si>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이론과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겸비한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종합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</si>
  <si>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</si>
  <si>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전문가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지침서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</si>
  <si>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</si>
  <si>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동향과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</si>
  <si>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</si>
  <si>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</si>
  <si>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환경에서의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실시간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</si>
  <si>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실무에서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바로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활용법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</si>
  <si>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</si>
  <si>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모델링과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기초부터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심화까지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</si>
  <si>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디지털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혁신을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</si>
  <si>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파이썬을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</si>
  <si>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파이썬을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</si>
  <si>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전문가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지침서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</si>
  <si>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</si>
  <si>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>인공지능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환경에서의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실시간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</si>
  <si>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디지털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혁신을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</t>
    </r>
  </si>
  <si>
    <r>
      <t>데이터디자인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파이썬을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</si>
  <si>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</si>
  <si>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현장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유용한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도구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설명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</si>
  <si>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성공적인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프로젝트를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</si>
  <si>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</si>
  <si>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효율적인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작업을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방법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</si>
  <si>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</si>
  <si>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디지털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혁신을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</si>
  <si>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</si>
  <si>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</si>
  <si>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</si>
  <si>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</si>
  <si>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강화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</si>
  <si>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</si>
  <si>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</si>
  <si>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최신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기술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동향과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</si>
  <si>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전문가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지침서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</si>
  <si>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시각화를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필수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개념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</si>
  <si>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이론과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겸비한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종합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</si>
  <si>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산업별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예제와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강의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</si>
  <si>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현대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산업에서의</t>
    </r>
    <r>
      <rPr>
        <sz val="10"/>
        <color rgb="FF000000"/>
        <rFont val="Helvetica Neue"/>
        <family val="2"/>
      </rPr>
      <t xml:space="preserve"> AI</t>
    </r>
    <r>
      <rPr>
        <sz val="10"/>
        <color rgb="FF000000"/>
        <rFont val="Apple SD Gothic Neo"/>
        <family val="2"/>
        <charset val="129"/>
      </rPr>
      <t>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머신러닝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</si>
  <si>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이론과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실습을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겸비한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종합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</si>
  <si>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효율적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소개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</si>
  <si>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고급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전문가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지침서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</si>
  <si>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실무에서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바로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활용법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</si>
  <si>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모델링과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기초부터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심화까지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</si>
  <si>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실무에서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바로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가능한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활용법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</si>
  <si>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초급에서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</si>
  <si>
    <r>
      <t>웹디자인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빅데이터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환경에서의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실시간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기법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</si>
  <si>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효율적인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작업을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방법</t>
    </r>
  </si>
  <si>
    <r>
      <t xml:space="preserve">3D </t>
    </r>
    <r>
      <rPr>
        <sz val="10"/>
        <color rgb="FF000000"/>
        <rFont val="Apple SD Gothic Neo"/>
        <family val="2"/>
        <charset val="129"/>
      </rPr>
      <t>디자인</t>
    </r>
    <r>
      <rPr>
        <sz val="10"/>
        <color rgb="FF000000"/>
        <rFont val="Helvetica Neue"/>
        <family val="2"/>
      </rPr>
      <t xml:space="preserve">: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이해와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심층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분석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</si>
  <si>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</si>
  <si>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관리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및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처리에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대한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완벽한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가이드</t>
    </r>
  </si>
  <si>
    <r>
      <t xml:space="preserve">UX: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</si>
  <si>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</si>
  <si>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실제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데이터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활용을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통한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</si>
  <si>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강화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응용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알고리즘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</t>
    </r>
  </si>
  <si>
    <r>
      <t xml:space="preserve">UI: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</si>
  <si>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 xml:space="preserve">UX: </t>
    </r>
    <r>
      <rPr>
        <sz val="10"/>
        <color rgb="FF000000"/>
        <rFont val="Apple SD Gothic Neo"/>
        <family val="2"/>
        <charset val="129"/>
      </rPr>
      <t>비즈니스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사례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연구</t>
    </r>
  </si>
  <si>
    <r>
      <t xml:space="preserve">UX: </t>
    </r>
    <r>
      <rPr>
        <sz val="10"/>
        <color rgb="FF000000"/>
        <rFont val="Apple SD Gothic Neo"/>
        <family val="2"/>
        <charset val="129"/>
      </rPr>
      <t>초급부터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고급까지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단계별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학습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안내</t>
    </r>
  </si>
  <si>
    <r>
      <t xml:space="preserve">UX: </t>
    </r>
    <r>
      <rPr>
        <sz val="10"/>
        <color rgb="FF000000"/>
        <rFont val="Apple SD Gothic Neo"/>
        <family val="2"/>
        <charset val="129"/>
      </rPr>
      <t>초보자를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위한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입문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과정에서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실무</t>
    </r>
    <r>
      <rPr>
        <sz val="10"/>
        <color rgb="FF000000"/>
        <rFont val="Helvetica Neue"/>
        <family val="2"/>
      </rPr>
      <t xml:space="preserve"> </t>
    </r>
    <r>
      <rPr>
        <sz val="10"/>
        <color rgb="FF000000"/>
        <rFont val="Apple SD Gothic Neo"/>
        <family val="2"/>
        <charset val="129"/>
      </rPr>
      <t>적용까지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</si>
</sst>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7" formatCode="yyyy\-mm\-dd"/>
    <numFmt numFmtId="180" formatCode="#,##0\ &quot;원&quot;"/>
    <numFmt numFmtId="181" formatCode="0;[Red]0"/>
  </numFmts>
  <fonts count="15">
    <font>
      <sz val="11"/>
      <color theme="1"/>
      <name val="맑은 고딕"/>
      <family val="2"/>
      <charset val="129"/>
      <scheme val="minor"/>
    </font>
    <font>
      <b/>
      <sz val="9"/>
      <color theme="1"/>
      <name val="돋움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돋움"/>
      <family val="2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8"/>
      <name val="돋움"/>
      <family val="3"/>
      <charset val="129"/>
    </font>
    <font>
      <sz val="11"/>
      <color rgb="FF000000"/>
      <name val="&quot;맑은 고딕&quot;"/>
      <family val="3"/>
      <charset val="129"/>
    </font>
    <font>
      <sz val="10"/>
      <color theme="1"/>
      <name val="HY중고딕"/>
      <family val="1"/>
      <charset val="129"/>
    </font>
    <font>
      <sz val="10"/>
      <color rgb="FF000000"/>
      <name val="Helvetica Neue"/>
      <family val="2"/>
    </font>
    <font>
      <sz val="10"/>
      <color rgb="FF000000"/>
      <name val="Apple SD Gothic Neo"/>
      <family val="2"/>
      <charset val="129"/>
    </font>
    <font>
      <b/>
      <sz val="10"/>
      <color theme="1"/>
      <name val="HY중고딕"/>
      <family val="1"/>
      <charset val="129"/>
    </font>
    <font>
      <sz val="11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C6EFCE"/>
      </patternFill>
    </fill>
    <fill>
      <patternFill patternType="solid">
        <fgColor rgb="FFFF6D6D"/>
        <bgColor rgb="FFFF6D6D"/>
      </patternFill>
    </fill>
    <fill>
      <patternFill patternType="solid">
        <fgColor rgb="FF6D9EEB"/>
        <bgColor rgb="FF6D9EEB"/>
      </patternFill>
    </fill>
    <fill>
      <patternFill patternType="solid">
        <fgColor rgb="FFFFFF00"/>
        <bgColor rgb="FFFFFF00"/>
      </patternFill>
    </fill>
    <fill>
      <patternFill patternType="solid">
        <fgColor rgb="FF4472C4"/>
        <bgColor rgb="FF4472C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177" fontId="4" fillId="0" borderId="1" xfId="0" applyNumberFormat="1" applyFont="1" applyBorder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>
      <alignment vertical="center"/>
    </xf>
    <xf numFmtId="0" fontId="12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 shrinkToFit="1"/>
    </xf>
    <xf numFmtId="14" fontId="1" fillId="2" borderId="1" xfId="0" applyNumberFormat="1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/>
    </xf>
    <xf numFmtId="180" fontId="0" fillId="0" borderId="0" xfId="0" applyNumberForma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7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3" applyFill="1" applyBorder="1" applyAlignment="1">
      <alignment horizontal="center" vertical="center" shrinkToFit="1"/>
    </xf>
    <xf numFmtId="49" fontId="6" fillId="0" borderId="0" xfId="3" applyNumberFormat="1" applyFill="1" applyBorder="1" applyAlignment="1">
      <alignment horizontal="center" vertical="center" shrinkToFit="1"/>
    </xf>
    <xf numFmtId="181" fontId="6" fillId="0" borderId="0" xfId="3" applyNumberFormat="1" applyFill="1" applyBorder="1" applyAlignment="1">
      <alignment horizontal="center" vertical="center" shrinkToFit="1"/>
    </xf>
    <xf numFmtId="41" fontId="6" fillId="0" borderId="0" xfId="2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49" fontId="10" fillId="0" borderId="0" xfId="0" applyNumberFormat="1" applyFont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41" fontId="10" fillId="0" borderId="0" xfId="2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41" fontId="13" fillId="0" borderId="0" xfId="2" applyFont="1" applyFill="1" applyBorder="1" applyAlignment="1">
      <alignment horizontal="center" vertical="center"/>
    </xf>
    <xf numFmtId="0" fontId="6" fillId="8" borderId="1" xfId="3" applyFill="1" applyBorder="1" applyAlignment="1">
      <alignment horizontal="center" vertical="center" shrinkToFit="1"/>
    </xf>
    <xf numFmtId="49" fontId="6" fillId="8" borderId="1" xfId="3" applyNumberFormat="1" applyFill="1" applyBorder="1" applyAlignment="1">
      <alignment horizontal="center" vertical="center" shrinkToFit="1"/>
    </xf>
    <xf numFmtId="181" fontId="6" fillId="8" borderId="1" xfId="3" applyNumberFormat="1" applyFill="1" applyBorder="1" applyAlignment="1">
      <alignment horizontal="center" vertical="center" shrinkToFit="1"/>
    </xf>
  </cellXfs>
  <cellStyles count="4">
    <cellStyle name="쉼표 [0]" xfId="2" builtinId="6"/>
    <cellStyle name="좋음" xfId="3" builtinId="26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24"/>
  <sheetViews>
    <sheetView tabSelected="1" zoomScaleNormal="100" workbookViewId="0">
      <selection activeCell="C8" sqref="C8"/>
    </sheetView>
  </sheetViews>
  <sheetFormatPr defaultRowHeight="16.5"/>
  <cols>
    <col min="1" max="1" width="4.25" bestFit="1" customWidth="1"/>
    <col min="3" max="3" width="19" customWidth="1"/>
    <col min="7" max="7" width="24.625" customWidth="1"/>
    <col min="9" max="9" width="11.125" customWidth="1"/>
    <col min="12" max="12" width="2.625" customWidth="1"/>
    <col min="13" max="13" width="8.125" customWidth="1"/>
    <col min="16" max="16" width="23.125" customWidth="1"/>
    <col min="17" max="17" width="16.625" bestFit="1" customWidth="1"/>
    <col min="18" max="18" width="11.125" bestFit="1" customWidth="1"/>
    <col min="19" max="19" width="2.25" customWidth="1"/>
    <col min="20" max="20" width="5.25" bestFit="1" customWidth="1"/>
    <col min="23" max="23" width="19.5" customWidth="1"/>
  </cols>
  <sheetData>
    <row r="1" spans="1:25" ht="16.5" customHeight="1">
      <c r="A1" s="9" t="s">
        <v>1</v>
      </c>
      <c r="B1" s="9" t="s">
        <v>0</v>
      </c>
      <c r="C1" s="9" t="s">
        <v>2</v>
      </c>
      <c r="D1" s="10" t="s">
        <v>3</v>
      </c>
      <c r="E1" s="9" t="s">
        <v>4</v>
      </c>
      <c r="F1" s="9" t="s">
        <v>5</v>
      </c>
      <c r="G1" s="9" t="s">
        <v>6</v>
      </c>
      <c r="H1" s="12" t="s">
        <v>7</v>
      </c>
      <c r="I1" s="12" t="s">
        <v>8</v>
      </c>
      <c r="J1" s="9" t="s">
        <v>9</v>
      </c>
      <c r="K1" s="9" t="s">
        <v>10</v>
      </c>
      <c r="M1" s="16" t="s">
        <v>2522</v>
      </c>
      <c r="N1" s="17" t="s">
        <v>2523</v>
      </c>
      <c r="O1" s="17" t="s">
        <v>2524</v>
      </c>
      <c r="P1" s="17" t="s">
        <v>2525</v>
      </c>
      <c r="Q1" s="18" t="s">
        <v>2526</v>
      </c>
      <c r="R1" s="19" t="s">
        <v>2527</v>
      </c>
      <c r="T1" s="35" t="s">
        <v>2750</v>
      </c>
      <c r="U1" s="36" t="s">
        <v>2751</v>
      </c>
      <c r="V1" s="36" t="s">
        <v>2752</v>
      </c>
      <c r="W1" s="37" t="s">
        <v>2753</v>
      </c>
      <c r="X1" s="35" t="s">
        <v>2754</v>
      </c>
      <c r="Y1" s="35" t="s">
        <v>2755</v>
      </c>
    </row>
    <row r="2" spans="1:25">
      <c r="A2" s="9"/>
      <c r="B2" s="9"/>
      <c r="C2" s="9"/>
      <c r="D2" s="11"/>
      <c r="E2" s="9"/>
      <c r="F2" s="9"/>
      <c r="G2" s="9"/>
      <c r="H2" s="12"/>
      <c r="I2" s="12"/>
      <c r="J2" s="9"/>
      <c r="K2" s="9"/>
      <c r="M2" s="20">
        <v>1</v>
      </c>
      <c r="N2" s="20" t="s">
        <v>2528</v>
      </c>
      <c r="O2" s="20" t="s">
        <v>2529</v>
      </c>
      <c r="P2" s="21" t="s">
        <v>2530</v>
      </c>
      <c r="Q2" s="20" t="s">
        <v>2531</v>
      </c>
      <c r="R2" s="22">
        <v>44506</v>
      </c>
      <c r="T2" s="5">
        <v>1</v>
      </c>
      <c r="U2" s="6" t="s">
        <v>2756</v>
      </c>
      <c r="V2" s="6" t="s">
        <v>2757</v>
      </c>
      <c r="W2" s="7" t="s">
        <v>2758</v>
      </c>
      <c r="X2" s="5" t="s">
        <v>2759</v>
      </c>
      <c r="Y2" s="5">
        <v>2024</v>
      </c>
    </row>
    <row r="3" spans="1:25">
      <c r="A3" s="1">
        <v>1</v>
      </c>
      <c r="B3" s="1" t="s">
        <v>466</v>
      </c>
      <c r="C3" s="2" t="s">
        <v>467</v>
      </c>
      <c r="D3" s="2" t="s">
        <v>468</v>
      </c>
      <c r="E3" s="1" t="s">
        <v>398</v>
      </c>
      <c r="F3" s="1" t="s">
        <v>469</v>
      </c>
      <c r="G3" s="1" t="s">
        <v>2510</v>
      </c>
      <c r="H3" s="3">
        <f>DATE(2024,5,8)</f>
        <v>45420</v>
      </c>
      <c r="I3" s="3">
        <f>DATE(2024,7,8)</f>
        <v>45481</v>
      </c>
      <c r="J3" s="1" t="s">
        <v>268</v>
      </c>
      <c r="K3" s="1" t="s">
        <v>269</v>
      </c>
      <c r="M3" s="20">
        <v>2</v>
      </c>
      <c r="N3" s="20" t="s">
        <v>2528</v>
      </c>
      <c r="O3" s="20" t="s">
        <v>2529</v>
      </c>
      <c r="P3" s="21" t="s">
        <v>2532</v>
      </c>
      <c r="Q3" s="20" t="s">
        <v>2531</v>
      </c>
      <c r="R3" s="22">
        <v>44507</v>
      </c>
      <c r="T3" s="5">
        <v>2</v>
      </c>
      <c r="U3" s="6" t="s">
        <v>2756</v>
      </c>
      <c r="V3" s="6" t="s">
        <v>2757</v>
      </c>
      <c r="W3" s="7" t="s">
        <v>2760</v>
      </c>
      <c r="X3" s="5" t="s">
        <v>2759</v>
      </c>
      <c r="Y3" s="5">
        <v>2024</v>
      </c>
    </row>
    <row r="4" spans="1:25">
      <c r="A4" s="1">
        <v>2</v>
      </c>
      <c r="B4" s="1" t="s">
        <v>1065</v>
      </c>
      <c r="C4" s="2" t="s">
        <v>1066</v>
      </c>
      <c r="D4" s="2" t="s">
        <v>13</v>
      </c>
      <c r="E4" s="1" t="s">
        <v>1067</v>
      </c>
      <c r="F4" s="1" t="s">
        <v>1068</v>
      </c>
      <c r="G4" s="1" t="s">
        <v>474</v>
      </c>
      <c r="H4" s="3">
        <f>DATE(2024,6,17)</f>
        <v>45460</v>
      </c>
      <c r="I4" s="3">
        <f>DATE(2024,6,13)</f>
        <v>45456</v>
      </c>
      <c r="J4" s="1" t="s">
        <v>268</v>
      </c>
      <c r="K4" s="1" t="s">
        <v>269</v>
      </c>
      <c r="M4" s="20">
        <v>3</v>
      </c>
      <c r="N4" s="20" t="s">
        <v>2528</v>
      </c>
      <c r="O4" s="20" t="s">
        <v>2529</v>
      </c>
      <c r="P4" s="21" t="s">
        <v>2533</v>
      </c>
      <c r="Q4" s="20" t="s">
        <v>2534</v>
      </c>
      <c r="R4" s="22">
        <v>44508</v>
      </c>
      <c r="T4" s="5">
        <v>3</v>
      </c>
      <c r="U4" s="6" t="s">
        <v>2756</v>
      </c>
      <c r="V4" s="6" t="s">
        <v>2757</v>
      </c>
      <c r="W4" s="8" t="s">
        <v>2761</v>
      </c>
      <c r="X4" s="5" t="s">
        <v>2759</v>
      </c>
      <c r="Y4" s="5">
        <v>2024</v>
      </c>
    </row>
    <row r="5" spans="1:25">
      <c r="A5" s="1">
        <v>3</v>
      </c>
      <c r="B5" s="1" t="s">
        <v>1838</v>
      </c>
      <c r="C5" s="2" t="s">
        <v>1839</v>
      </c>
      <c r="D5" s="2" t="s">
        <v>1840</v>
      </c>
      <c r="E5" s="1" t="s">
        <v>564</v>
      </c>
      <c r="F5" s="1" t="s">
        <v>1841</v>
      </c>
      <c r="G5" s="1" t="s">
        <v>23</v>
      </c>
      <c r="H5" s="3">
        <f>DATE(2024,8,23)</f>
        <v>45527</v>
      </c>
      <c r="I5" s="3">
        <f>DATE(2024,9,20)</f>
        <v>45555</v>
      </c>
      <c r="J5" s="1" t="s">
        <v>268</v>
      </c>
      <c r="K5" s="1" t="s">
        <v>269</v>
      </c>
      <c r="M5" s="20">
        <v>4</v>
      </c>
      <c r="N5" s="20" t="s">
        <v>2528</v>
      </c>
      <c r="O5" s="20" t="s">
        <v>2529</v>
      </c>
      <c r="P5" s="21" t="s">
        <v>2535</v>
      </c>
      <c r="Q5" s="20" t="s">
        <v>2536</v>
      </c>
      <c r="R5" s="22">
        <v>44509</v>
      </c>
      <c r="T5" s="5">
        <v>4</v>
      </c>
      <c r="U5" s="6" t="s">
        <v>2756</v>
      </c>
      <c r="V5" s="6" t="s">
        <v>2757</v>
      </c>
      <c r="W5" s="7" t="s">
        <v>2762</v>
      </c>
      <c r="X5" s="5" t="s">
        <v>2759</v>
      </c>
      <c r="Y5" s="5">
        <v>2024</v>
      </c>
    </row>
    <row r="6" spans="1:25">
      <c r="A6" s="1">
        <v>4</v>
      </c>
      <c r="B6" s="1" t="s">
        <v>1774</v>
      </c>
      <c r="C6" s="2" t="s">
        <v>1775</v>
      </c>
      <c r="D6" s="2" t="s">
        <v>1776</v>
      </c>
      <c r="E6" s="1" t="s">
        <v>705</v>
      </c>
      <c r="F6" s="1" t="s">
        <v>1777</v>
      </c>
      <c r="G6" s="1" t="s">
        <v>2510</v>
      </c>
      <c r="H6" s="3">
        <f>DATE(2024,5,3)</f>
        <v>45415</v>
      </c>
      <c r="I6" s="3">
        <f>DATE(2024,4,23)</f>
        <v>45405</v>
      </c>
      <c r="J6" s="1" t="s">
        <v>268</v>
      </c>
      <c r="K6" s="1" t="s">
        <v>269</v>
      </c>
      <c r="M6" s="20">
        <v>5</v>
      </c>
      <c r="N6" s="20" t="s">
        <v>2528</v>
      </c>
      <c r="O6" s="20" t="s">
        <v>2529</v>
      </c>
      <c r="P6" s="21" t="s">
        <v>2511</v>
      </c>
      <c r="Q6" s="20" t="s">
        <v>2534</v>
      </c>
      <c r="R6" s="22">
        <v>44510</v>
      </c>
      <c r="T6" s="5">
        <v>5</v>
      </c>
      <c r="U6" s="6" t="s">
        <v>2756</v>
      </c>
      <c r="V6" s="6" t="s">
        <v>2757</v>
      </c>
      <c r="W6" s="8" t="s">
        <v>2763</v>
      </c>
      <c r="X6" s="5" t="s">
        <v>2759</v>
      </c>
      <c r="Y6" s="5">
        <v>2024</v>
      </c>
    </row>
    <row r="7" spans="1:25">
      <c r="A7" s="1">
        <v>5</v>
      </c>
      <c r="B7" s="1" t="s">
        <v>1349</v>
      </c>
      <c r="C7" s="2" t="s">
        <v>1350</v>
      </c>
      <c r="D7" s="2" t="s">
        <v>1351</v>
      </c>
      <c r="E7" s="1" t="s">
        <v>705</v>
      </c>
      <c r="F7" s="1" t="s">
        <v>1352</v>
      </c>
      <c r="G7" s="1" t="s">
        <v>2510</v>
      </c>
      <c r="H7" s="3">
        <f>DATE(2024,5,3)</f>
        <v>45415</v>
      </c>
      <c r="I7" s="3">
        <f>DATE(2024,4,24)</f>
        <v>45406</v>
      </c>
      <c r="J7" s="1" t="s">
        <v>268</v>
      </c>
      <c r="K7" s="1" t="s">
        <v>269</v>
      </c>
      <c r="M7" s="20">
        <v>6</v>
      </c>
      <c r="N7" s="20" t="s">
        <v>2528</v>
      </c>
      <c r="O7" s="20" t="s">
        <v>2529</v>
      </c>
      <c r="P7" s="21" t="s">
        <v>2537</v>
      </c>
      <c r="Q7" s="20" t="s">
        <v>2538</v>
      </c>
      <c r="R7" s="22">
        <v>44511</v>
      </c>
      <c r="T7" s="5">
        <v>6</v>
      </c>
      <c r="U7" s="6" t="s">
        <v>2756</v>
      </c>
      <c r="V7" s="6" t="s">
        <v>2757</v>
      </c>
      <c r="W7" s="8" t="s">
        <v>2764</v>
      </c>
      <c r="X7" s="5" t="s">
        <v>2759</v>
      </c>
      <c r="Y7" s="5">
        <v>2024</v>
      </c>
    </row>
    <row r="8" spans="1:25">
      <c r="A8" s="1">
        <v>6</v>
      </c>
      <c r="B8" s="1" t="s">
        <v>263</v>
      </c>
      <c r="C8" s="2" t="s">
        <v>264</v>
      </c>
      <c r="D8" s="2" t="s">
        <v>265</v>
      </c>
      <c r="E8" s="1" t="s">
        <v>266</v>
      </c>
      <c r="F8" s="1" t="s">
        <v>267</v>
      </c>
      <c r="G8" s="1" t="s">
        <v>2510</v>
      </c>
      <c r="H8" s="3">
        <f>DATE(2024,2,28)</f>
        <v>45350</v>
      </c>
      <c r="I8" s="3">
        <f>DATE(2024,3,21)</f>
        <v>45372</v>
      </c>
      <c r="J8" s="1" t="s">
        <v>268</v>
      </c>
      <c r="K8" s="1" t="s">
        <v>269</v>
      </c>
      <c r="M8" s="20">
        <v>7</v>
      </c>
      <c r="N8" s="20" t="s">
        <v>2528</v>
      </c>
      <c r="O8" s="20" t="s">
        <v>2529</v>
      </c>
      <c r="P8" s="21" t="s">
        <v>2539</v>
      </c>
      <c r="Q8" s="20" t="s">
        <v>2540</v>
      </c>
      <c r="R8" s="22">
        <v>44512</v>
      </c>
      <c r="T8" s="5">
        <v>7</v>
      </c>
      <c r="U8" s="6" t="s">
        <v>2756</v>
      </c>
      <c r="V8" s="6" t="s">
        <v>2757</v>
      </c>
      <c r="W8" s="8" t="s">
        <v>2765</v>
      </c>
      <c r="X8" s="5" t="s">
        <v>2759</v>
      </c>
      <c r="Y8" s="5">
        <v>2024</v>
      </c>
    </row>
    <row r="9" spans="1:25">
      <c r="A9" s="1">
        <v>7</v>
      </c>
      <c r="B9" s="1" t="s">
        <v>470</v>
      </c>
      <c r="C9" s="2" t="s">
        <v>471</v>
      </c>
      <c r="D9" s="2" t="s">
        <v>472</v>
      </c>
      <c r="E9" s="1" t="s">
        <v>415</v>
      </c>
      <c r="F9" s="1" t="s">
        <v>473</v>
      </c>
      <c r="G9" s="1" t="s">
        <v>474</v>
      </c>
      <c r="H9" s="3">
        <f>DATE(2024,4,2)</f>
        <v>45384</v>
      </c>
      <c r="I9" s="3">
        <f>DATE(2024,5,2)</f>
        <v>45414</v>
      </c>
      <c r="J9" s="1" t="s">
        <v>268</v>
      </c>
      <c r="K9" s="1" t="s">
        <v>269</v>
      </c>
      <c r="M9" s="20">
        <v>8</v>
      </c>
      <c r="N9" s="20" t="s">
        <v>2528</v>
      </c>
      <c r="O9" s="20" t="s">
        <v>2529</v>
      </c>
      <c r="P9" s="21" t="s">
        <v>2541</v>
      </c>
      <c r="Q9" s="20" t="s">
        <v>2542</v>
      </c>
      <c r="R9" s="22">
        <v>44513</v>
      </c>
      <c r="T9" s="5">
        <v>8</v>
      </c>
      <c r="U9" s="6" t="s">
        <v>2756</v>
      </c>
      <c r="V9" s="6" t="s">
        <v>2757</v>
      </c>
      <c r="W9" s="7" t="s">
        <v>2766</v>
      </c>
      <c r="X9" s="5" t="s">
        <v>2759</v>
      </c>
      <c r="Y9" s="5">
        <v>2024</v>
      </c>
    </row>
    <row r="10" spans="1:25">
      <c r="A10" s="1">
        <v>8</v>
      </c>
      <c r="B10" s="1" t="s">
        <v>1069</v>
      </c>
      <c r="C10" s="2" t="s">
        <v>1070</v>
      </c>
      <c r="D10" s="2" t="s">
        <v>13</v>
      </c>
      <c r="E10" s="1" t="s">
        <v>705</v>
      </c>
      <c r="F10" s="1" t="s">
        <v>1071</v>
      </c>
      <c r="G10" s="1" t="s">
        <v>474</v>
      </c>
      <c r="H10" s="3">
        <f>DATE(2024,11,8)</f>
        <v>45604</v>
      </c>
      <c r="I10" s="3">
        <f>DATE(2024,10,24)</f>
        <v>45589</v>
      </c>
      <c r="J10" s="1" t="s">
        <v>268</v>
      </c>
      <c r="K10" s="1" t="s">
        <v>269</v>
      </c>
      <c r="M10" s="20">
        <v>9</v>
      </c>
      <c r="N10" s="20" t="s">
        <v>2528</v>
      </c>
      <c r="O10" s="20" t="s">
        <v>2529</v>
      </c>
      <c r="P10" s="21" t="s">
        <v>2543</v>
      </c>
      <c r="Q10" s="20" t="s">
        <v>2536</v>
      </c>
      <c r="R10" s="22">
        <v>44514</v>
      </c>
      <c r="T10" s="5">
        <v>9</v>
      </c>
      <c r="U10" s="6" t="s">
        <v>2756</v>
      </c>
      <c r="V10" s="6" t="s">
        <v>2757</v>
      </c>
      <c r="W10" s="7" t="s">
        <v>2767</v>
      </c>
      <c r="X10" s="5" t="s">
        <v>2759</v>
      </c>
      <c r="Y10" s="5">
        <v>2024</v>
      </c>
    </row>
    <row r="11" spans="1:25">
      <c r="A11" s="1">
        <v>9</v>
      </c>
      <c r="B11" s="1" t="s">
        <v>703</v>
      </c>
      <c r="C11" s="2" t="s">
        <v>704</v>
      </c>
      <c r="D11" s="2" t="s">
        <v>13</v>
      </c>
      <c r="E11" s="1" t="s">
        <v>705</v>
      </c>
      <c r="F11" s="1" t="s">
        <v>706</v>
      </c>
      <c r="G11" s="1" t="s">
        <v>2510</v>
      </c>
      <c r="H11" s="3">
        <f>DATE(2024,10,28)</f>
        <v>45593</v>
      </c>
      <c r="I11" s="3">
        <f>DATE(2024,10,14)</f>
        <v>45579</v>
      </c>
      <c r="J11" s="1" t="s">
        <v>268</v>
      </c>
      <c r="K11" s="1" t="s">
        <v>269</v>
      </c>
      <c r="M11" s="20">
        <v>10</v>
      </c>
      <c r="N11" s="20" t="s">
        <v>2528</v>
      </c>
      <c r="O11" s="20" t="s">
        <v>2529</v>
      </c>
      <c r="P11" s="21" t="s">
        <v>2544</v>
      </c>
      <c r="Q11" s="20" t="s">
        <v>2534</v>
      </c>
      <c r="R11" s="22">
        <v>44515</v>
      </c>
      <c r="T11" s="5">
        <v>10</v>
      </c>
      <c r="U11" s="6" t="s">
        <v>2756</v>
      </c>
      <c r="V11" s="6" t="s">
        <v>2757</v>
      </c>
      <c r="W11" s="8" t="s">
        <v>2768</v>
      </c>
      <c r="X11" s="5" t="s">
        <v>2759</v>
      </c>
      <c r="Y11" s="5">
        <v>2024</v>
      </c>
    </row>
    <row r="12" spans="1:25">
      <c r="A12" s="1">
        <v>10</v>
      </c>
      <c r="B12" s="1" t="s">
        <v>1383</v>
      </c>
      <c r="C12" s="2" t="s">
        <v>1384</v>
      </c>
      <c r="D12" s="2" t="s">
        <v>1385</v>
      </c>
      <c r="E12" s="1" t="s">
        <v>546</v>
      </c>
      <c r="F12" s="1" t="s">
        <v>1386</v>
      </c>
      <c r="G12" s="1" t="s">
        <v>474</v>
      </c>
      <c r="H12" s="3">
        <f>DATE(2024,9,5)</f>
        <v>45540</v>
      </c>
      <c r="I12" s="3">
        <f>DATE(2024,8,22)</f>
        <v>45526</v>
      </c>
      <c r="J12" s="1" t="s">
        <v>268</v>
      </c>
      <c r="K12" s="1" t="s">
        <v>1358</v>
      </c>
      <c r="M12" s="20">
        <v>11</v>
      </c>
      <c r="N12" s="20" t="s">
        <v>2528</v>
      </c>
      <c r="O12" s="20" t="s">
        <v>2529</v>
      </c>
      <c r="P12" s="21" t="s">
        <v>2545</v>
      </c>
      <c r="Q12" s="20" t="s">
        <v>2546</v>
      </c>
      <c r="R12" s="22">
        <v>44516</v>
      </c>
      <c r="T12" s="5">
        <v>11</v>
      </c>
      <c r="U12" s="6" t="s">
        <v>2756</v>
      </c>
      <c r="V12" s="6" t="s">
        <v>2757</v>
      </c>
      <c r="W12" s="7" t="s">
        <v>2769</v>
      </c>
      <c r="X12" s="5" t="s">
        <v>2759</v>
      </c>
      <c r="Y12" s="5">
        <v>2024</v>
      </c>
    </row>
    <row r="13" spans="1:25">
      <c r="A13" s="1">
        <v>11</v>
      </c>
      <c r="B13" s="1" t="s">
        <v>1353</v>
      </c>
      <c r="C13" s="2" t="s">
        <v>1354</v>
      </c>
      <c r="D13" s="2" t="s">
        <v>1355</v>
      </c>
      <c r="E13" s="1" t="s">
        <v>1356</v>
      </c>
      <c r="F13" s="1" t="s">
        <v>1357</v>
      </c>
      <c r="G13" s="1" t="s">
        <v>2510</v>
      </c>
      <c r="H13" s="3">
        <f>DATE(2024,8,8)</f>
        <v>45512</v>
      </c>
      <c r="I13" s="3">
        <f>DATE(2024,8,19)</f>
        <v>45523</v>
      </c>
      <c r="J13" s="1" t="s">
        <v>268</v>
      </c>
      <c r="K13" s="1" t="s">
        <v>1358</v>
      </c>
      <c r="M13" s="20">
        <v>12</v>
      </c>
      <c r="N13" s="20" t="s">
        <v>2528</v>
      </c>
      <c r="O13" s="20" t="s">
        <v>2529</v>
      </c>
      <c r="P13" s="21" t="s">
        <v>2547</v>
      </c>
      <c r="Q13" s="20" t="s">
        <v>2540</v>
      </c>
      <c r="R13" s="22">
        <v>44517</v>
      </c>
      <c r="T13" s="5">
        <v>12</v>
      </c>
      <c r="U13" s="6" t="s">
        <v>2756</v>
      </c>
      <c r="V13" s="6" t="s">
        <v>2757</v>
      </c>
      <c r="W13" s="8" t="s">
        <v>2770</v>
      </c>
      <c r="X13" s="5" t="s">
        <v>2759</v>
      </c>
      <c r="Y13" s="5">
        <v>2024</v>
      </c>
    </row>
    <row r="14" spans="1:25">
      <c r="A14" s="1">
        <v>12</v>
      </c>
      <c r="B14" s="1" t="s">
        <v>2116</v>
      </c>
      <c r="C14" s="2" t="s">
        <v>2117</v>
      </c>
      <c r="D14" s="2" t="s">
        <v>2118</v>
      </c>
      <c r="E14" s="1" t="s">
        <v>546</v>
      </c>
      <c r="F14" s="1" t="s">
        <v>2119</v>
      </c>
      <c r="G14" s="1" t="s">
        <v>2510</v>
      </c>
      <c r="H14" s="3">
        <f>DATE(2024,10,10)</f>
        <v>45575</v>
      </c>
      <c r="I14" s="3">
        <f>DATE(2024,10,2)</f>
        <v>45567</v>
      </c>
      <c r="J14" s="1" t="s">
        <v>268</v>
      </c>
      <c r="K14" s="1" t="s">
        <v>1358</v>
      </c>
      <c r="M14" s="20">
        <v>13</v>
      </c>
      <c r="N14" s="20" t="s">
        <v>2528</v>
      </c>
      <c r="O14" s="20" t="s">
        <v>2529</v>
      </c>
      <c r="P14" s="21" t="s">
        <v>2548</v>
      </c>
      <c r="Q14" s="20" t="s">
        <v>2536</v>
      </c>
      <c r="R14" s="22">
        <v>44518</v>
      </c>
      <c r="T14" s="5">
        <v>13</v>
      </c>
      <c r="U14" s="6" t="s">
        <v>2756</v>
      </c>
      <c r="V14" s="6" t="s">
        <v>2757</v>
      </c>
      <c r="W14" s="8" t="s">
        <v>2771</v>
      </c>
      <c r="X14" s="5" t="s">
        <v>2759</v>
      </c>
      <c r="Y14" s="5">
        <v>2024</v>
      </c>
    </row>
    <row r="15" spans="1:25">
      <c r="A15" s="1">
        <v>13</v>
      </c>
      <c r="B15" s="1" t="s">
        <v>1953</v>
      </c>
      <c r="C15" s="2" t="s">
        <v>1954</v>
      </c>
      <c r="D15" s="2" t="s">
        <v>1955</v>
      </c>
      <c r="E15" s="1" t="s">
        <v>1956</v>
      </c>
      <c r="F15" s="1" t="s">
        <v>1957</v>
      </c>
      <c r="G15" s="1" t="s">
        <v>23</v>
      </c>
      <c r="H15" s="3">
        <f>DATE(2024,8,16)</f>
        <v>45520</v>
      </c>
      <c r="I15" s="3">
        <f>DATE(2024,10,17)</f>
        <v>45582</v>
      </c>
      <c r="J15" s="1" t="s">
        <v>268</v>
      </c>
      <c r="K15" s="1" t="s">
        <v>1358</v>
      </c>
      <c r="M15" s="20">
        <v>14</v>
      </c>
      <c r="N15" s="20" t="s">
        <v>2528</v>
      </c>
      <c r="O15" s="20" t="s">
        <v>2529</v>
      </c>
      <c r="P15" s="21" t="s">
        <v>2549</v>
      </c>
      <c r="Q15" s="20" t="s">
        <v>2534</v>
      </c>
      <c r="R15" s="22">
        <v>44519</v>
      </c>
      <c r="T15" s="5">
        <v>14</v>
      </c>
      <c r="U15" s="6" t="s">
        <v>2756</v>
      </c>
      <c r="V15" s="6" t="s">
        <v>2757</v>
      </c>
      <c r="W15" s="8" t="s">
        <v>2772</v>
      </c>
      <c r="X15" s="5" t="s">
        <v>2759</v>
      </c>
      <c r="Y15" s="5">
        <v>2024</v>
      </c>
    </row>
    <row r="16" spans="1:25">
      <c r="A16" s="1">
        <v>14</v>
      </c>
      <c r="B16" s="1" t="s">
        <v>829</v>
      </c>
      <c r="C16" s="2" t="s">
        <v>830</v>
      </c>
      <c r="D16" s="2" t="s">
        <v>831</v>
      </c>
      <c r="E16" s="1" t="s">
        <v>832</v>
      </c>
      <c r="F16" s="1" t="s">
        <v>833</v>
      </c>
      <c r="G16" s="1" t="s">
        <v>2510</v>
      </c>
      <c r="H16" s="3">
        <f>DATE(2024,7,3)</f>
        <v>45476</v>
      </c>
      <c r="I16" s="3">
        <f>DATE(2024,8,2)</f>
        <v>45506</v>
      </c>
      <c r="J16" s="1" t="s">
        <v>46</v>
      </c>
      <c r="K16" s="1" t="s">
        <v>139</v>
      </c>
      <c r="M16" s="20">
        <v>15</v>
      </c>
      <c r="N16" s="20" t="s">
        <v>2528</v>
      </c>
      <c r="O16" s="20" t="s">
        <v>2529</v>
      </c>
      <c r="P16" s="21" t="s">
        <v>2550</v>
      </c>
      <c r="Q16" s="20" t="s">
        <v>2534</v>
      </c>
      <c r="R16" s="22">
        <v>44520</v>
      </c>
      <c r="T16" s="5">
        <v>15</v>
      </c>
      <c r="U16" s="6" t="s">
        <v>2756</v>
      </c>
      <c r="V16" s="6" t="s">
        <v>2757</v>
      </c>
      <c r="W16" s="8" t="s">
        <v>2773</v>
      </c>
      <c r="X16" s="5" t="s">
        <v>2759</v>
      </c>
      <c r="Y16" s="5">
        <v>2024</v>
      </c>
    </row>
    <row r="17" spans="1:25">
      <c r="A17" s="1">
        <v>15</v>
      </c>
      <c r="B17" s="1" t="s">
        <v>1526</v>
      </c>
      <c r="C17" s="2" t="s">
        <v>1527</v>
      </c>
      <c r="D17" s="2" t="s">
        <v>1528</v>
      </c>
      <c r="E17" s="1" t="s">
        <v>1529</v>
      </c>
      <c r="F17" s="1" t="s">
        <v>1530</v>
      </c>
      <c r="G17" s="1" t="s">
        <v>2510</v>
      </c>
      <c r="H17" s="3">
        <f>DATE(2024,8,28)</f>
        <v>45532</v>
      </c>
      <c r="I17" s="3">
        <f>DATE(2024,9,5)</f>
        <v>45540</v>
      </c>
      <c r="J17" s="1" t="s">
        <v>46</v>
      </c>
      <c r="K17" s="1" t="s">
        <v>139</v>
      </c>
      <c r="M17" s="20">
        <v>16</v>
      </c>
      <c r="N17" s="20" t="s">
        <v>2528</v>
      </c>
      <c r="O17" s="20" t="s">
        <v>2529</v>
      </c>
      <c r="P17" s="21" t="s">
        <v>2551</v>
      </c>
      <c r="Q17" s="20" t="s">
        <v>2552</v>
      </c>
      <c r="R17" s="22">
        <v>44521</v>
      </c>
      <c r="T17" s="5">
        <v>16</v>
      </c>
      <c r="U17" s="6" t="s">
        <v>2756</v>
      </c>
      <c r="V17" s="6" t="s">
        <v>2757</v>
      </c>
      <c r="W17" s="8" t="s">
        <v>2774</v>
      </c>
      <c r="X17" s="5" t="s">
        <v>2759</v>
      </c>
      <c r="Y17" s="5">
        <v>2024</v>
      </c>
    </row>
    <row r="18" spans="1:25">
      <c r="A18" s="1">
        <v>16</v>
      </c>
      <c r="B18" s="1" t="s">
        <v>597</v>
      </c>
      <c r="C18" s="2" t="s">
        <v>598</v>
      </c>
      <c r="D18" s="2" t="s">
        <v>599</v>
      </c>
      <c r="E18" s="1" t="s">
        <v>58</v>
      </c>
      <c r="F18" s="1" t="s">
        <v>600</v>
      </c>
      <c r="G18" s="1" t="s">
        <v>45</v>
      </c>
      <c r="H18" s="3">
        <f>DATE(2024,9,25)</f>
        <v>45560</v>
      </c>
      <c r="I18" s="3">
        <f>DATE(2024,9,20)</f>
        <v>45555</v>
      </c>
      <c r="J18" s="1" t="s">
        <v>46</v>
      </c>
      <c r="K18" s="1" t="s">
        <v>139</v>
      </c>
      <c r="M18" s="20">
        <v>17</v>
      </c>
      <c r="N18" s="20" t="s">
        <v>2528</v>
      </c>
      <c r="O18" s="20" t="s">
        <v>2529</v>
      </c>
      <c r="P18" s="21" t="s">
        <v>2553</v>
      </c>
      <c r="Q18" s="20" t="s">
        <v>2542</v>
      </c>
      <c r="R18" s="22">
        <v>44522</v>
      </c>
      <c r="T18" s="5">
        <v>17</v>
      </c>
      <c r="U18" s="6" t="s">
        <v>2756</v>
      </c>
      <c r="V18" s="6" t="s">
        <v>2757</v>
      </c>
      <c r="W18" s="8" t="s">
        <v>2775</v>
      </c>
      <c r="X18" s="5" t="s">
        <v>2759</v>
      </c>
      <c r="Y18" s="5">
        <v>2024</v>
      </c>
    </row>
    <row r="19" spans="1:25">
      <c r="A19" s="1">
        <v>17</v>
      </c>
      <c r="B19" s="1" t="s">
        <v>1958</v>
      </c>
      <c r="C19" s="2" t="s">
        <v>1959</v>
      </c>
      <c r="D19" s="2" t="s">
        <v>1960</v>
      </c>
      <c r="E19" s="1" t="s">
        <v>1174</v>
      </c>
      <c r="F19" s="1" t="s">
        <v>1961</v>
      </c>
      <c r="G19" s="1" t="s">
        <v>45</v>
      </c>
      <c r="H19" s="3">
        <f>DATE(2024,2,21)</f>
        <v>45343</v>
      </c>
      <c r="I19" s="3">
        <f>DATE(2024,7,11)</f>
        <v>45484</v>
      </c>
      <c r="J19" s="1" t="s">
        <v>46</v>
      </c>
      <c r="K19" s="1" t="s">
        <v>139</v>
      </c>
      <c r="M19" s="20">
        <v>18</v>
      </c>
      <c r="N19" s="20" t="s">
        <v>2528</v>
      </c>
      <c r="O19" s="20" t="s">
        <v>2529</v>
      </c>
      <c r="P19" s="21" t="s">
        <v>2554</v>
      </c>
      <c r="Q19" s="20" t="s">
        <v>2555</v>
      </c>
      <c r="R19" s="22">
        <v>44523</v>
      </c>
      <c r="T19" s="5">
        <v>18</v>
      </c>
      <c r="U19" s="6" t="s">
        <v>2756</v>
      </c>
      <c r="V19" s="6" t="s">
        <v>2757</v>
      </c>
      <c r="W19" s="7" t="s">
        <v>2776</v>
      </c>
      <c r="X19" s="5" t="s">
        <v>2759</v>
      </c>
      <c r="Y19" s="5">
        <v>2024</v>
      </c>
    </row>
    <row r="20" spans="1:25">
      <c r="A20" s="1">
        <v>18</v>
      </c>
      <c r="B20" s="1" t="s">
        <v>2447</v>
      </c>
      <c r="C20" s="2" t="s">
        <v>2448</v>
      </c>
      <c r="D20" s="2" t="s">
        <v>2449</v>
      </c>
      <c r="E20" s="1" t="s">
        <v>2450</v>
      </c>
      <c r="F20" s="1" t="s">
        <v>2451</v>
      </c>
      <c r="G20" s="1" t="s">
        <v>2510</v>
      </c>
      <c r="H20" s="3">
        <f>DATE(2024,9,20)</f>
        <v>45555</v>
      </c>
      <c r="I20" s="3">
        <f>DATE(2024,10,23)</f>
        <v>45588</v>
      </c>
      <c r="J20" s="1" t="s">
        <v>46</v>
      </c>
      <c r="K20" s="1" t="s">
        <v>139</v>
      </c>
      <c r="M20" s="20">
        <v>19</v>
      </c>
      <c r="N20" s="20" t="s">
        <v>2528</v>
      </c>
      <c r="O20" s="20" t="s">
        <v>2529</v>
      </c>
      <c r="P20" s="21" t="s">
        <v>2556</v>
      </c>
      <c r="Q20" s="20" t="s">
        <v>2540</v>
      </c>
      <c r="R20" s="22">
        <v>44524</v>
      </c>
      <c r="T20" s="5">
        <v>19</v>
      </c>
      <c r="U20" s="6" t="s">
        <v>2756</v>
      </c>
      <c r="V20" s="6" t="s">
        <v>2757</v>
      </c>
      <c r="W20" s="8" t="s">
        <v>2777</v>
      </c>
      <c r="X20" s="5" t="s">
        <v>2759</v>
      </c>
      <c r="Y20" s="5">
        <v>2024</v>
      </c>
    </row>
    <row r="21" spans="1:25">
      <c r="A21" s="1">
        <v>19</v>
      </c>
      <c r="B21" s="1" t="s">
        <v>1263</v>
      </c>
      <c r="C21" s="2" t="s">
        <v>1264</v>
      </c>
      <c r="D21" s="2" t="s">
        <v>1265</v>
      </c>
      <c r="E21" s="1" t="s">
        <v>1266</v>
      </c>
      <c r="F21" s="1" t="s">
        <v>1267</v>
      </c>
      <c r="G21" s="1" t="s">
        <v>2510</v>
      </c>
      <c r="H21" s="3">
        <f>DATE(2024,5,7)</f>
        <v>45419</v>
      </c>
      <c r="I21" s="3">
        <f>DATE(2024,7,24)</f>
        <v>45497</v>
      </c>
      <c r="J21" s="1" t="s">
        <v>46</v>
      </c>
      <c r="K21" s="1" t="s">
        <v>139</v>
      </c>
      <c r="M21" s="20">
        <v>20</v>
      </c>
      <c r="N21" s="20" t="s">
        <v>2528</v>
      </c>
      <c r="O21" s="20" t="s">
        <v>2529</v>
      </c>
      <c r="P21" s="21" t="s">
        <v>2557</v>
      </c>
      <c r="Q21" s="20" t="s">
        <v>2542</v>
      </c>
      <c r="R21" s="22">
        <v>44525</v>
      </c>
      <c r="T21" s="5">
        <v>20</v>
      </c>
      <c r="U21" s="6" t="s">
        <v>2756</v>
      </c>
      <c r="V21" s="6" t="s">
        <v>2757</v>
      </c>
      <c r="W21" s="7" t="s">
        <v>2778</v>
      </c>
      <c r="X21" s="5" t="s">
        <v>2759</v>
      </c>
      <c r="Y21" s="5">
        <v>2024</v>
      </c>
    </row>
    <row r="22" spans="1:25">
      <c r="A22" s="1">
        <v>20</v>
      </c>
      <c r="B22" s="1" t="s">
        <v>2201</v>
      </c>
      <c r="C22" s="2" t="s">
        <v>2202</v>
      </c>
      <c r="D22" s="2" t="s">
        <v>2203</v>
      </c>
      <c r="E22" s="1" t="s">
        <v>2204</v>
      </c>
      <c r="F22" s="1" t="s">
        <v>2205</v>
      </c>
      <c r="G22" s="1" t="s">
        <v>2510</v>
      </c>
      <c r="H22" s="3">
        <f>DATE(2024,8,30)</f>
        <v>45534</v>
      </c>
      <c r="I22" s="3">
        <f>DATE(2024,9,2)</f>
        <v>45537</v>
      </c>
      <c r="J22" s="1" t="s">
        <v>46</v>
      </c>
      <c r="K22" s="1" t="s">
        <v>139</v>
      </c>
      <c r="M22" s="20">
        <v>21</v>
      </c>
      <c r="N22" s="20" t="s">
        <v>2528</v>
      </c>
      <c r="O22" s="20" t="s">
        <v>2529</v>
      </c>
      <c r="P22" s="21" t="s">
        <v>2558</v>
      </c>
      <c r="Q22" s="20" t="s">
        <v>2542</v>
      </c>
      <c r="R22" s="22">
        <v>44526</v>
      </c>
      <c r="T22" s="5">
        <v>21</v>
      </c>
      <c r="U22" s="6" t="s">
        <v>2756</v>
      </c>
      <c r="V22" s="6" t="s">
        <v>2757</v>
      </c>
      <c r="W22" s="8" t="s">
        <v>2779</v>
      </c>
      <c r="X22" s="5" t="s">
        <v>2759</v>
      </c>
      <c r="Y22" s="5">
        <v>2024</v>
      </c>
    </row>
    <row r="23" spans="1:25">
      <c r="A23" s="1">
        <v>21</v>
      </c>
      <c r="B23" s="1" t="s">
        <v>1037</v>
      </c>
      <c r="C23" s="2" t="s">
        <v>1038</v>
      </c>
      <c r="D23" s="2" t="s">
        <v>1039</v>
      </c>
      <c r="E23" s="1" t="s">
        <v>448</v>
      </c>
      <c r="F23" s="1" t="s">
        <v>1040</v>
      </c>
      <c r="G23" s="1" t="s">
        <v>2510</v>
      </c>
      <c r="H23" s="3">
        <f>DATE(2024,6,27)</f>
        <v>45470</v>
      </c>
      <c r="I23" s="3">
        <f>DATE(2024,8,1)</f>
        <v>45505</v>
      </c>
      <c r="J23" s="1" t="s">
        <v>46</v>
      </c>
      <c r="K23" s="1" t="s">
        <v>139</v>
      </c>
      <c r="M23" s="20">
        <v>22</v>
      </c>
      <c r="N23" s="20" t="s">
        <v>2528</v>
      </c>
      <c r="O23" s="20" t="s">
        <v>2529</v>
      </c>
      <c r="P23" s="21" t="s">
        <v>2559</v>
      </c>
      <c r="Q23" s="20" t="s">
        <v>2531</v>
      </c>
      <c r="R23" s="22">
        <v>44527</v>
      </c>
      <c r="T23" s="5">
        <v>22</v>
      </c>
      <c r="U23" s="6" t="s">
        <v>2756</v>
      </c>
      <c r="V23" s="6" t="s">
        <v>2757</v>
      </c>
      <c r="W23" s="8" t="s">
        <v>2780</v>
      </c>
      <c r="X23" s="5" t="s">
        <v>2759</v>
      </c>
      <c r="Y23" s="5">
        <v>2024</v>
      </c>
    </row>
    <row r="24" spans="1:25">
      <c r="A24" s="1">
        <v>22</v>
      </c>
      <c r="B24" s="1" t="s">
        <v>2498</v>
      </c>
      <c r="C24" s="2" t="s">
        <v>2499</v>
      </c>
      <c r="D24" s="2" t="s">
        <v>13</v>
      </c>
      <c r="E24" s="1" t="s">
        <v>2500</v>
      </c>
      <c r="F24" s="1" t="s">
        <v>2501</v>
      </c>
      <c r="G24" s="1" t="s">
        <v>45</v>
      </c>
      <c r="H24" s="3">
        <f>DATE(2024,1,10)</f>
        <v>45301</v>
      </c>
      <c r="I24" s="3">
        <f>DATE(2024,3,4)</f>
        <v>45355</v>
      </c>
      <c r="J24" s="1" t="s">
        <v>46</v>
      </c>
      <c r="K24" s="1" t="s">
        <v>139</v>
      </c>
      <c r="M24" s="20">
        <v>23</v>
      </c>
      <c r="N24" s="20" t="s">
        <v>2528</v>
      </c>
      <c r="O24" s="20" t="s">
        <v>2529</v>
      </c>
      <c r="P24" s="21" t="s">
        <v>2560</v>
      </c>
      <c r="Q24" s="20" t="s">
        <v>2534</v>
      </c>
      <c r="R24" s="22">
        <v>44528</v>
      </c>
      <c r="T24" s="5">
        <v>23</v>
      </c>
      <c r="U24" s="6" t="s">
        <v>2756</v>
      </c>
      <c r="V24" s="6" t="s">
        <v>2757</v>
      </c>
      <c r="W24" s="7" t="s">
        <v>2781</v>
      </c>
      <c r="X24" s="5" t="s">
        <v>2759</v>
      </c>
      <c r="Y24" s="5">
        <v>2024</v>
      </c>
    </row>
    <row r="25" spans="1:25">
      <c r="A25" s="1">
        <v>23</v>
      </c>
      <c r="B25" s="1" t="s">
        <v>134</v>
      </c>
      <c r="C25" s="2" t="s">
        <v>135</v>
      </c>
      <c r="D25" s="2" t="s">
        <v>136</v>
      </c>
      <c r="E25" s="1" t="s">
        <v>137</v>
      </c>
      <c r="F25" s="1" t="s">
        <v>138</v>
      </c>
      <c r="G25" s="1" t="s">
        <v>45</v>
      </c>
      <c r="H25" s="3">
        <f>DATE(2024,7,24)</f>
        <v>45497</v>
      </c>
      <c r="I25" s="3">
        <f>DATE(2024,8,21)</f>
        <v>45525</v>
      </c>
      <c r="J25" s="1" t="s">
        <v>46</v>
      </c>
      <c r="K25" s="1" t="s">
        <v>139</v>
      </c>
      <c r="M25" s="20">
        <v>24</v>
      </c>
      <c r="N25" s="20" t="s">
        <v>2528</v>
      </c>
      <c r="O25" s="20" t="s">
        <v>2529</v>
      </c>
      <c r="P25" s="21" t="s">
        <v>2561</v>
      </c>
      <c r="Q25" s="20" t="s">
        <v>2536</v>
      </c>
      <c r="R25" s="22">
        <v>44529</v>
      </c>
      <c r="T25" s="5">
        <v>24</v>
      </c>
      <c r="U25" s="6" t="s">
        <v>2756</v>
      </c>
      <c r="V25" s="6" t="s">
        <v>2757</v>
      </c>
      <c r="W25" s="8" t="s">
        <v>2782</v>
      </c>
      <c r="X25" s="5" t="s">
        <v>2759</v>
      </c>
      <c r="Y25" s="5">
        <v>2024</v>
      </c>
    </row>
    <row r="26" spans="1:25">
      <c r="A26" s="1">
        <v>24</v>
      </c>
      <c r="B26" s="1" t="s">
        <v>1778</v>
      </c>
      <c r="C26" s="2" t="s">
        <v>1779</v>
      </c>
      <c r="D26" s="2" t="s">
        <v>13</v>
      </c>
      <c r="E26" s="1" t="s">
        <v>705</v>
      </c>
      <c r="F26" s="1" t="s">
        <v>1780</v>
      </c>
      <c r="G26" s="1" t="s">
        <v>2510</v>
      </c>
      <c r="H26" s="3">
        <f>DATE(2024,6,7)</f>
        <v>45450</v>
      </c>
      <c r="I26" s="3">
        <f>DATE(2024,5,29)</f>
        <v>45441</v>
      </c>
      <c r="J26" s="1" t="s">
        <v>46</v>
      </c>
      <c r="K26" s="1" t="s">
        <v>139</v>
      </c>
      <c r="M26" s="20">
        <v>25</v>
      </c>
      <c r="N26" s="20" t="s">
        <v>2528</v>
      </c>
      <c r="O26" s="20" t="s">
        <v>2529</v>
      </c>
      <c r="P26" s="21" t="s">
        <v>2562</v>
      </c>
      <c r="Q26" s="20" t="s">
        <v>2534</v>
      </c>
      <c r="R26" s="22">
        <v>44530</v>
      </c>
      <c r="T26" s="5">
        <v>25</v>
      </c>
      <c r="U26" s="6" t="s">
        <v>2756</v>
      </c>
      <c r="V26" s="6" t="s">
        <v>2757</v>
      </c>
      <c r="W26" s="8" t="s">
        <v>2783</v>
      </c>
      <c r="X26" s="5" t="s">
        <v>2759</v>
      </c>
      <c r="Y26" s="5">
        <v>2024</v>
      </c>
    </row>
    <row r="27" spans="1:25">
      <c r="A27" s="1">
        <v>25</v>
      </c>
      <c r="B27" s="1" t="s">
        <v>1487</v>
      </c>
      <c r="C27" s="2" t="s">
        <v>1488</v>
      </c>
      <c r="D27" s="2" t="s">
        <v>1489</v>
      </c>
      <c r="E27" s="1" t="s">
        <v>811</v>
      </c>
      <c r="F27" s="1" t="s">
        <v>1490</v>
      </c>
      <c r="G27" s="1" t="s">
        <v>2510</v>
      </c>
      <c r="H27" s="3">
        <f>DATE(2024,4,5)</f>
        <v>45387</v>
      </c>
      <c r="I27" s="3">
        <f>DATE(2024,8,23)</f>
        <v>45527</v>
      </c>
      <c r="J27" s="1" t="s">
        <v>46</v>
      </c>
      <c r="K27" s="1" t="s">
        <v>139</v>
      </c>
      <c r="M27" s="20">
        <v>26</v>
      </c>
      <c r="N27" s="20" t="s">
        <v>2528</v>
      </c>
      <c r="O27" s="20" t="s">
        <v>2529</v>
      </c>
      <c r="P27" s="21" t="s">
        <v>2563</v>
      </c>
      <c r="Q27" s="20" t="s">
        <v>2555</v>
      </c>
      <c r="R27" s="22">
        <v>44531</v>
      </c>
      <c r="T27" s="5">
        <v>26</v>
      </c>
      <c r="U27" s="6" t="s">
        <v>2756</v>
      </c>
      <c r="V27" s="6" t="s">
        <v>2757</v>
      </c>
      <c r="W27" s="8" t="s">
        <v>2784</v>
      </c>
      <c r="X27" s="5" t="s">
        <v>2759</v>
      </c>
      <c r="Y27" s="5">
        <v>2024</v>
      </c>
    </row>
    <row r="28" spans="1:25">
      <c r="A28" s="1">
        <v>26</v>
      </c>
      <c r="B28" s="1" t="s">
        <v>1491</v>
      </c>
      <c r="C28" s="2" t="s">
        <v>1492</v>
      </c>
      <c r="D28" s="2" t="s">
        <v>1493</v>
      </c>
      <c r="E28" s="1" t="s">
        <v>811</v>
      </c>
      <c r="F28" s="1" t="s">
        <v>1490</v>
      </c>
      <c r="G28" s="1" t="s">
        <v>2510</v>
      </c>
      <c r="H28" s="3">
        <f>DATE(2024,5,13)</f>
        <v>45425</v>
      </c>
      <c r="I28" s="3">
        <f>DATE(2024,8,23)</f>
        <v>45527</v>
      </c>
      <c r="J28" s="1" t="s">
        <v>46</v>
      </c>
      <c r="K28" s="1" t="s">
        <v>139</v>
      </c>
      <c r="M28" s="20">
        <v>27</v>
      </c>
      <c r="N28" s="20" t="s">
        <v>2528</v>
      </c>
      <c r="O28" s="20" t="s">
        <v>2529</v>
      </c>
      <c r="P28" s="21" t="s">
        <v>2564</v>
      </c>
      <c r="Q28" s="20" t="s">
        <v>2534</v>
      </c>
      <c r="R28" s="22">
        <v>44532</v>
      </c>
      <c r="T28" s="5">
        <v>27</v>
      </c>
      <c r="U28" s="6" t="s">
        <v>2756</v>
      </c>
      <c r="V28" s="6" t="s">
        <v>2757</v>
      </c>
      <c r="W28" s="8" t="s">
        <v>2785</v>
      </c>
      <c r="X28" s="5" t="s">
        <v>2759</v>
      </c>
      <c r="Y28" s="5">
        <v>2024</v>
      </c>
    </row>
    <row r="29" spans="1:25">
      <c r="A29" s="1">
        <v>27</v>
      </c>
      <c r="B29" s="1" t="s">
        <v>2460</v>
      </c>
      <c r="C29" s="2" t="s">
        <v>2461</v>
      </c>
      <c r="D29" s="2" t="s">
        <v>2462</v>
      </c>
      <c r="E29" s="1" t="s">
        <v>2463</v>
      </c>
      <c r="F29" s="1" t="s">
        <v>2464</v>
      </c>
      <c r="G29" s="1" t="s">
        <v>45</v>
      </c>
      <c r="H29" s="3">
        <f>DATE(2024,3,14)</f>
        <v>45365</v>
      </c>
      <c r="I29" s="3">
        <f>DATE(2024,4,17)</f>
        <v>45399</v>
      </c>
      <c r="J29" s="1" t="s">
        <v>46</v>
      </c>
      <c r="K29" s="1" t="s">
        <v>139</v>
      </c>
      <c r="M29" s="20">
        <v>28</v>
      </c>
      <c r="N29" s="20" t="s">
        <v>2528</v>
      </c>
      <c r="O29" s="20" t="s">
        <v>2529</v>
      </c>
      <c r="P29" s="21" t="s">
        <v>2565</v>
      </c>
      <c r="Q29" s="20" t="s">
        <v>2538</v>
      </c>
      <c r="R29" s="22">
        <v>44533</v>
      </c>
      <c r="T29" s="5">
        <v>28</v>
      </c>
      <c r="U29" s="6" t="s">
        <v>2756</v>
      </c>
      <c r="V29" s="6" t="s">
        <v>2757</v>
      </c>
      <c r="W29" s="8" t="s">
        <v>2786</v>
      </c>
      <c r="X29" s="5" t="s">
        <v>2759</v>
      </c>
      <c r="Y29" s="5">
        <v>2024</v>
      </c>
    </row>
    <row r="30" spans="1:25">
      <c r="A30" s="1">
        <v>28</v>
      </c>
      <c r="B30" s="1" t="s">
        <v>1873</v>
      </c>
      <c r="C30" s="2" t="s">
        <v>1874</v>
      </c>
      <c r="D30" s="2" t="s">
        <v>1875</v>
      </c>
      <c r="E30" s="1" t="s">
        <v>1876</v>
      </c>
      <c r="F30" s="1" t="s">
        <v>1877</v>
      </c>
      <c r="G30" s="1" t="s">
        <v>2510</v>
      </c>
      <c r="H30" s="3">
        <f>DATE(2024,5,20)</f>
        <v>45432</v>
      </c>
      <c r="I30" s="3">
        <f>DATE(2024,10,22)</f>
        <v>45587</v>
      </c>
      <c r="J30" s="1" t="s">
        <v>46</v>
      </c>
      <c r="K30" s="1" t="s">
        <v>139</v>
      </c>
      <c r="M30" s="20">
        <v>29</v>
      </c>
      <c r="N30" s="20" t="s">
        <v>2528</v>
      </c>
      <c r="O30" s="20" t="s">
        <v>2529</v>
      </c>
      <c r="P30" s="21" t="s">
        <v>2566</v>
      </c>
      <c r="Q30" s="20" t="s">
        <v>2534</v>
      </c>
      <c r="R30" s="22">
        <v>44534</v>
      </c>
      <c r="T30" s="5">
        <v>29</v>
      </c>
      <c r="U30" s="6" t="s">
        <v>2756</v>
      </c>
      <c r="V30" s="6" t="s">
        <v>2757</v>
      </c>
      <c r="W30" s="7" t="s">
        <v>2787</v>
      </c>
      <c r="X30" s="5" t="s">
        <v>2759</v>
      </c>
      <c r="Y30" s="5">
        <v>2024</v>
      </c>
    </row>
    <row r="31" spans="1:25">
      <c r="A31" s="1">
        <v>29</v>
      </c>
      <c r="B31" s="1" t="s">
        <v>155</v>
      </c>
      <c r="C31" s="2" t="s">
        <v>156</v>
      </c>
      <c r="D31" s="2" t="s">
        <v>13</v>
      </c>
      <c r="E31" s="1" t="s">
        <v>88</v>
      </c>
      <c r="F31" s="1" t="s">
        <v>157</v>
      </c>
      <c r="G31" s="1" t="s">
        <v>45</v>
      </c>
      <c r="H31" s="3">
        <f>DATE(2024,8,28)</f>
        <v>45532</v>
      </c>
      <c r="I31" s="3">
        <f>DATE(2024,9,9)</f>
        <v>45544</v>
      </c>
      <c r="J31" s="1" t="s">
        <v>46</v>
      </c>
      <c r="K31" s="1" t="s">
        <v>139</v>
      </c>
      <c r="M31" s="20">
        <v>30</v>
      </c>
      <c r="N31" s="20" t="s">
        <v>2528</v>
      </c>
      <c r="O31" s="20" t="s">
        <v>2529</v>
      </c>
      <c r="P31" s="21" t="s">
        <v>2567</v>
      </c>
      <c r="Q31" s="20" t="s">
        <v>2555</v>
      </c>
      <c r="R31" s="22">
        <v>44535</v>
      </c>
      <c r="T31" s="5">
        <v>30</v>
      </c>
      <c r="U31" s="6" t="s">
        <v>2756</v>
      </c>
      <c r="V31" s="6" t="s">
        <v>2757</v>
      </c>
      <c r="W31" s="8" t="s">
        <v>2788</v>
      </c>
      <c r="X31" s="5" t="s">
        <v>2759</v>
      </c>
      <c r="Y31" s="5">
        <v>2024</v>
      </c>
    </row>
    <row r="32" spans="1:25">
      <c r="A32" s="1">
        <v>30</v>
      </c>
      <c r="B32" s="1" t="s">
        <v>400</v>
      </c>
      <c r="C32" s="2" t="s">
        <v>401</v>
      </c>
      <c r="D32" s="2" t="s">
        <v>402</v>
      </c>
      <c r="E32" s="1" t="s">
        <v>224</v>
      </c>
      <c r="F32" s="1" t="s">
        <v>403</v>
      </c>
      <c r="G32" s="1" t="s">
        <v>162</v>
      </c>
      <c r="H32" s="3">
        <f>DATE(2024,6,28)</f>
        <v>45471</v>
      </c>
      <c r="I32" s="3">
        <f>DATE(2024,7,24)</f>
        <v>45497</v>
      </c>
      <c r="J32" s="1" t="s">
        <v>46</v>
      </c>
      <c r="K32" s="1" t="s">
        <v>139</v>
      </c>
      <c r="M32" s="20">
        <v>31</v>
      </c>
      <c r="N32" s="20" t="s">
        <v>2528</v>
      </c>
      <c r="O32" s="20" t="s">
        <v>2529</v>
      </c>
      <c r="P32" s="21" t="s">
        <v>2568</v>
      </c>
      <c r="Q32" s="20" t="s">
        <v>2540</v>
      </c>
      <c r="R32" s="22">
        <v>44536</v>
      </c>
      <c r="T32" s="5">
        <v>31</v>
      </c>
      <c r="U32" s="6" t="s">
        <v>2756</v>
      </c>
      <c r="V32" s="6" t="s">
        <v>2757</v>
      </c>
      <c r="W32" s="8" t="s">
        <v>2789</v>
      </c>
      <c r="X32" s="5" t="s">
        <v>2759</v>
      </c>
      <c r="Y32" s="5">
        <v>2024</v>
      </c>
    </row>
    <row r="33" spans="1:25">
      <c r="A33" s="1">
        <v>31</v>
      </c>
      <c r="B33" s="1" t="s">
        <v>282</v>
      </c>
      <c r="C33" s="2" t="s">
        <v>283</v>
      </c>
      <c r="D33" s="2" t="s">
        <v>284</v>
      </c>
      <c r="E33" s="1" t="s">
        <v>285</v>
      </c>
      <c r="F33" s="1" t="s">
        <v>286</v>
      </c>
      <c r="G33" s="1" t="s">
        <v>2510</v>
      </c>
      <c r="H33" s="3">
        <f>DATE(2024,8,15)</f>
        <v>45519</v>
      </c>
      <c r="I33" s="3">
        <f>DATE(2024,8,13)</f>
        <v>45517</v>
      </c>
      <c r="J33" s="1" t="s">
        <v>46</v>
      </c>
      <c r="K33" s="1" t="s">
        <v>287</v>
      </c>
      <c r="M33" s="20">
        <v>32</v>
      </c>
      <c r="N33" s="20" t="s">
        <v>2528</v>
      </c>
      <c r="O33" s="20" t="s">
        <v>2529</v>
      </c>
      <c r="P33" s="21" t="s">
        <v>2569</v>
      </c>
      <c r="Q33" s="20" t="s">
        <v>2534</v>
      </c>
      <c r="R33" s="22">
        <v>44537</v>
      </c>
      <c r="T33" s="5">
        <v>32</v>
      </c>
      <c r="U33" s="6" t="s">
        <v>2756</v>
      </c>
      <c r="V33" s="6" t="s">
        <v>2757</v>
      </c>
      <c r="W33" s="8" t="s">
        <v>2790</v>
      </c>
      <c r="X33" s="5" t="s">
        <v>2759</v>
      </c>
      <c r="Y33" s="5">
        <v>2024</v>
      </c>
    </row>
    <row r="34" spans="1:25">
      <c r="A34" s="1">
        <v>32</v>
      </c>
      <c r="B34" s="1" t="s">
        <v>856</v>
      </c>
      <c r="C34" s="2" t="s">
        <v>857</v>
      </c>
      <c r="D34" s="2" t="s">
        <v>858</v>
      </c>
      <c r="E34" s="1" t="s">
        <v>859</v>
      </c>
      <c r="F34" s="1" t="s">
        <v>860</v>
      </c>
      <c r="G34" s="1" t="s">
        <v>2510</v>
      </c>
      <c r="H34" s="3">
        <f>DATE(2024,2,23)</f>
        <v>45345</v>
      </c>
      <c r="I34" s="3">
        <f>DATE(2024,8,12)</f>
        <v>45516</v>
      </c>
      <c r="J34" s="1" t="s">
        <v>46</v>
      </c>
      <c r="K34" s="1" t="s">
        <v>287</v>
      </c>
      <c r="M34" s="20">
        <v>33</v>
      </c>
      <c r="N34" s="20" t="s">
        <v>2528</v>
      </c>
      <c r="O34" s="20" t="s">
        <v>2529</v>
      </c>
      <c r="P34" s="21" t="s">
        <v>2570</v>
      </c>
      <c r="Q34" s="20" t="s">
        <v>2536</v>
      </c>
      <c r="R34" s="22">
        <v>44538</v>
      </c>
      <c r="T34" s="5">
        <v>33</v>
      </c>
      <c r="U34" s="6" t="s">
        <v>2756</v>
      </c>
      <c r="V34" s="6" t="s">
        <v>2757</v>
      </c>
      <c r="W34" s="8" t="s">
        <v>2791</v>
      </c>
      <c r="X34" s="5" t="s">
        <v>2759</v>
      </c>
      <c r="Y34" s="5">
        <v>2024</v>
      </c>
    </row>
    <row r="35" spans="1:25">
      <c r="A35" s="1">
        <v>33</v>
      </c>
      <c r="B35" s="1" t="s">
        <v>2039</v>
      </c>
      <c r="C35" s="2" t="s">
        <v>2040</v>
      </c>
      <c r="D35" s="2" t="s">
        <v>13</v>
      </c>
      <c r="E35" s="1" t="s">
        <v>705</v>
      </c>
      <c r="F35" s="1" t="s">
        <v>2041</v>
      </c>
      <c r="G35" s="1" t="s">
        <v>2510</v>
      </c>
      <c r="H35" s="3">
        <f>DATE(2024,7,5)</f>
        <v>45478</v>
      </c>
      <c r="I35" s="3">
        <f>DATE(2024,7,16)</f>
        <v>45489</v>
      </c>
      <c r="J35" s="1" t="s">
        <v>46</v>
      </c>
      <c r="K35" s="1" t="s">
        <v>1273</v>
      </c>
      <c r="M35" s="20">
        <v>34</v>
      </c>
      <c r="N35" s="20" t="s">
        <v>2528</v>
      </c>
      <c r="O35" s="20" t="s">
        <v>2529</v>
      </c>
      <c r="P35" s="21" t="s">
        <v>2571</v>
      </c>
      <c r="Q35" s="20" t="s">
        <v>2534</v>
      </c>
      <c r="R35" s="22">
        <v>44539</v>
      </c>
      <c r="T35" s="5">
        <v>34</v>
      </c>
      <c r="U35" s="6" t="s">
        <v>2756</v>
      </c>
      <c r="V35" s="6" t="s">
        <v>2757</v>
      </c>
      <c r="W35" s="8" t="s">
        <v>2792</v>
      </c>
      <c r="X35" s="5" t="s">
        <v>2759</v>
      </c>
      <c r="Y35" s="5">
        <v>2024</v>
      </c>
    </row>
    <row r="36" spans="1:25">
      <c r="A36" s="1">
        <v>34</v>
      </c>
      <c r="B36" s="1" t="s">
        <v>1268</v>
      </c>
      <c r="C36" s="2" t="s">
        <v>1269</v>
      </c>
      <c r="D36" s="2" t="s">
        <v>1270</v>
      </c>
      <c r="E36" s="1" t="s">
        <v>1271</v>
      </c>
      <c r="F36" s="1" t="s">
        <v>1272</v>
      </c>
      <c r="G36" s="1" t="s">
        <v>2510</v>
      </c>
      <c r="H36" s="3">
        <f>DATE(2024,9,10)</f>
        <v>45545</v>
      </c>
      <c r="I36" s="3">
        <f>DATE(2024,9,26)</f>
        <v>45561</v>
      </c>
      <c r="J36" s="1" t="s">
        <v>46</v>
      </c>
      <c r="K36" s="1" t="s">
        <v>1273</v>
      </c>
      <c r="M36" s="20">
        <v>35</v>
      </c>
      <c r="N36" s="20" t="s">
        <v>2528</v>
      </c>
      <c r="O36" s="20" t="s">
        <v>2529</v>
      </c>
      <c r="P36" s="21" t="s">
        <v>2572</v>
      </c>
      <c r="Q36" s="20" t="s">
        <v>2540</v>
      </c>
      <c r="R36" s="22">
        <v>44540</v>
      </c>
      <c r="T36" s="5">
        <v>35</v>
      </c>
      <c r="U36" s="6" t="s">
        <v>2756</v>
      </c>
      <c r="V36" s="6" t="s">
        <v>2757</v>
      </c>
      <c r="W36" s="8" t="s">
        <v>2793</v>
      </c>
      <c r="X36" s="5" t="s">
        <v>2759</v>
      </c>
      <c r="Y36" s="5">
        <v>2024</v>
      </c>
    </row>
    <row r="37" spans="1:25">
      <c r="A37" s="1">
        <v>35</v>
      </c>
      <c r="B37" s="1" t="s">
        <v>2286</v>
      </c>
      <c r="C37" s="2" t="s">
        <v>2287</v>
      </c>
      <c r="D37" s="2" t="s">
        <v>2288</v>
      </c>
      <c r="E37" s="1" t="s">
        <v>2289</v>
      </c>
      <c r="F37" s="1" t="s">
        <v>44</v>
      </c>
      <c r="G37" s="1" t="s">
        <v>2510</v>
      </c>
      <c r="H37" s="3">
        <f>DATE(2024,3,15)</f>
        <v>45366</v>
      </c>
      <c r="I37" s="3">
        <f>DATE(2024,3,6)</f>
        <v>45357</v>
      </c>
      <c r="J37" s="1" t="s">
        <v>46</v>
      </c>
      <c r="K37" s="1" t="s">
        <v>1273</v>
      </c>
      <c r="M37" s="20">
        <v>36</v>
      </c>
      <c r="N37" s="20" t="s">
        <v>2528</v>
      </c>
      <c r="O37" s="20" t="s">
        <v>2529</v>
      </c>
      <c r="P37" s="21" t="s">
        <v>2573</v>
      </c>
      <c r="Q37" s="20" t="s">
        <v>2574</v>
      </c>
      <c r="R37" s="22">
        <v>44541</v>
      </c>
      <c r="T37" s="5">
        <v>36</v>
      </c>
      <c r="U37" s="6" t="s">
        <v>2756</v>
      </c>
      <c r="V37" s="6" t="s">
        <v>2757</v>
      </c>
      <c r="W37" s="8" t="s">
        <v>2794</v>
      </c>
      <c r="X37" s="5" t="s">
        <v>2759</v>
      </c>
      <c r="Y37" s="5">
        <v>2024</v>
      </c>
    </row>
    <row r="38" spans="1:25">
      <c r="A38" s="1">
        <v>36</v>
      </c>
      <c r="B38" s="1" t="s">
        <v>1976</v>
      </c>
      <c r="C38" s="2" t="s">
        <v>1977</v>
      </c>
      <c r="D38" s="2" t="s">
        <v>1978</v>
      </c>
      <c r="E38" s="1" t="s">
        <v>1979</v>
      </c>
      <c r="F38" s="1" t="s">
        <v>1980</v>
      </c>
      <c r="G38" s="1" t="s">
        <v>2510</v>
      </c>
      <c r="H38" s="3">
        <f>DATE(2024,8,7)</f>
        <v>45511</v>
      </c>
      <c r="I38" s="3">
        <f>DATE(2024,10,7)</f>
        <v>45572</v>
      </c>
      <c r="J38" s="1" t="s">
        <v>46</v>
      </c>
      <c r="K38" s="1" t="s">
        <v>47</v>
      </c>
      <c r="M38" s="20">
        <v>37</v>
      </c>
      <c r="N38" s="20" t="s">
        <v>2528</v>
      </c>
      <c r="O38" s="20" t="s">
        <v>2529</v>
      </c>
      <c r="P38" s="21" t="s">
        <v>2575</v>
      </c>
      <c r="Q38" s="20" t="s">
        <v>2552</v>
      </c>
      <c r="R38" s="22">
        <v>44542</v>
      </c>
      <c r="T38" s="5">
        <v>37</v>
      </c>
      <c r="U38" s="6" t="s">
        <v>2756</v>
      </c>
      <c r="V38" s="6" t="s">
        <v>2757</v>
      </c>
      <c r="W38" s="8" t="s">
        <v>2795</v>
      </c>
      <c r="X38" s="5" t="s">
        <v>2759</v>
      </c>
      <c r="Y38" s="5">
        <v>2024</v>
      </c>
    </row>
    <row r="39" spans="1:25">
      <c r="A39" s="1">
        <v>37</v>
      </c>
      <c r="B39" s="1" t="s">
        <v>2296</v>
      </c>
      <c r="C39" s="2" t="s">
        <v>2297</v>
      </c>
      <c r="D39" s="2" t="s">
        <v>13</v>
      </c>
      <c r="E39" s="1" t="s">
        <v>122</v>
      </c>
      <c r="F39" s="1" t="s">
        <v>2298</v>
      </c>
      <c r="G39" s="1" t="s">
        <v>2510</v>
      </c>
      <c r="H39" s="3">
        <f>DATE(2024,7,18)</f>
        <v>45491</v>
      </c>
      <c r="I39" s="3">
        <f>DATE(2024,7,11)</f>
        <v>45484</v>
      </c>
      <c r="J39" s="1" t="s">
        <v>46</v>
      </c>
      <c r="K39" s="1" t="s">
        <v>47</v>
      </c>
      <c r="M39" s="20">
        <v>38</v>
      </c>
      <c r="N39" s="20" t="s">
        <v>2528</v>
      </c>
      <c r="O39" s="20" t="s">
        <v>2529</v>
      </c>
      <c r="P39" s="21" t="s">
        <v>2576</v>
      </c>
      <c r="Q39" s="20" t="s">
        <v>2577</v>
      </c>
      <c r="R39" s="22">
        <v>44543</v>
      </c>
      <c r="T39" s="5">
        <v>38</v>
      </c>
      <c r="U39" s="6" t="s">
        <v>2756</v>
      </c>
      <c r="V39" s="6" t="s">
        <v>2757</v>
      </c>
      <c r="W39" s="8" t="s">
        <v>2796</v>
      </c>
      <c r="X39" s="5" t="s">
        <v>2759</v>
      </c>
      <c r="Y39" s="5">
        <v>2024</v>
      </c>
    </row>
    <row r="40" spans="1:25">
      <c r="A40" s="1">
        <v>38</v>
      </c>
      <c r="B40" s="1" t="s">
        <v>679</v>
      </c>
      <c r="C40" s="2" t="s">
        <v>680</v>
      </c>
      <c r="D40" s="2" t="s">
        <v>13</v>
      </c>
      <c r="E40" s="1" t="s">
        <v>191</v>
      </c>
      <c r="F40" s="1" t="s">
        <v>681</v>
      </c>
      <c r="G40" s="1" t="s">
        <v>2510</v>
      </c>
      <c r="H40" s="3">
        <f>DATE(2024,2,28)</f>
        <v>45350</v>
      </c>
      <c r="I40" s="3">
        <f>DATE(2024,3,20)</f>
        <v>45371</v>
      </c>
      <c r="J40" s="1" t="s">
        <v>46</v>
      </c>
      <c r="K40" s="1" t="s">
        <v>47</v>
      </c>
      <c r="M40" s="20">
        <v>39</v>
      </c>
      <c r="N40" s="20" t="s">
        <v>2528</v>
      </c>
      <c r="O40" s="20" t="s">
        <v>2529</v>
      </c>
      <c r="P40" s="21" t="s">
        <v>2578</v>
      </c>
      <c r="Q40" s="20" t="s">
        <v>2536</v>
      </c>
      <c r="R40" s="22">
        <v>44544</v>
      </c>
      <c r="T40" s="5">
        <v>39</v>
      </c>
      <c r="U40" s="6" t="s">
        <v>2756</v>
      </c>
      <c r="V40" s="6" t="s">
        <v>2757</v>
      </c>
      <c r="W40" s="8" t="s">
        <v>2797</v>
      </c>
      <c r="X40" s="5" t="s">
        <v>2759</v>
      </c>
      <c r="Y40" s="5">
        <v>2024</v>
      </c>
    </row>
    <row r="41" spans="1:25">
      <c r="A41" s="1">
        <v>39</v>
      </c>
      <c r="B41" s="1" t="s">
        <v>682</v>
      </c>
      <c r="C41" s="2" t="s">
        <v>683</v>
      </c>
      <c r="D41" s="2" t="s">
        <v>13</v>
      </c>
      <c r="E41" s="1" t="s">
        <v>191</v>
      </c>
      <c r="F41" s="1" t="s">
        <v>684</v>
      </c>
      <c r="G41" s="1" t="s">
        <v>2510</v>
      </c>
      <c r="H41" s="3">
        <f>DATE(2024,3,1)</f>
        <v>45352</v>
      </c>
      <c r="I41" s="3">
        <f>DATE(2024,3,26)</f>
        <v>45377</v>
      </c>
      <c r="J41" s="1" t="s">
        <v>46</v>
      </c>
      <c r="K41" s="1" t="s">
        <v>47</v>
      </c>
      <c r="M41" s="20">
        <v>40</v>
      </c>
      <c r="N41" s="20" t="s">
        <v>2528</v>
      </c>
      <c r="O41" s="20" t="s">
        <v>2529</v>
      </c>
      <c r="P41" s="21" t="s">
        <v>2516</v>
      </c>
      <c r="Q41" s="20" t="s">
        <v>2534</v>
      </c>
      <c r="R41" s="22">
        <v>44545</v>
      </c>
      <c r="T41" s="5">
        <v>40</v>
      </c>
      <c r="U41" s="6" t="s">
        <v>2756</v>
      </c>
      <c r="V41" s="6" t="s">
        <v>2757</v>
      </c>
      <c r="W41" s="8" t="s">
        <v>2798</v>
      </c>
      <c r="X41" s="5" t="s">
        <v>2759</v>
      </c>
      <c r="Y41" s="5">
        <v>2024</v>
      </c>
    </row>
    <row r="42" spans="1:25">
      <c r="A42" s="1">
        <v>40</v>
      </c>
      <c r="B42" s="1" t="s">
        <v>377</v>
      </c>
      <c r="C42" s="2" t="s">
        <v>378</v>
      </c>
      <c r="D42" s="2" t="s">
        <v>379</v>
      </c>
      <c r="E42" s="1" t="s">
        <v>380</v>
      </c>
      <c r="F42" s="1" t="s">
        <v>381</v>
      </c>
      <c r="G42" s="1" t="s">
        <v>2510</v>
      </c>
      <c r="H42" s="3">
        <f>DATE(2024,7,1)</f>
        <v>45474</v>
      </c>
      <c r="I42" s="3">
        <f>DATE(2024,7,29)</f>
        <v>45502</v>
      </c>
      <c r="J42" s="1" t="s">
        <v>46</v>
      </c>
      <c r="K42" s="1" t="s">
        <v>47</v>
      </c>
      <c r="M42" s="20">
        <v>41</v>
      </c>
      <c r="N42" s="20" t="s">
        <v>2528</v>
      </c>
      <c r="O42" s="20" t="s">
        <v>2529</v>
      </c>
      <c r="P42" s="21" t="s">
        <v>2579</v>
      </c>
      <c r="Q42" s="20" t="s">
        <v>2555</v>
      </c>
      <c r="R42" s="22">
        <v>44546</v>
      </c>
      <c r="T42" s="5">
        <v>41</v>
      </c>
      <c r="U42" s="6" t="s">
        <v>2756</v>
      </c>
      <c r="V42" s="6" t="s">
        <v>2757</v>
      </c>
      <c r="W42" s="8" t="s">
        <v>2799</v>
      </c>
      <c r="X42" s="5" t="s">
        <v>2759</v>
      </c>
      <c r="Y42" s="5">
        <v>2024</v>
      </c>
    </row>
    <row r="43" spans="1:25">
      <c r="A43" s="1">
        <v>41</v>
      </c>
      <c r="B43" s="1" t="s">
        <v>1494</v>
      </c>
      <c r="C43" s="2" t="s">
        <v>1495</v>
      </c>
      <c r="D43" s="2" t="s">
        <v>1496</v>
      </c>
      <c r="E43" s="1" t="s">
        <v>811</v>
      </c>
      <c r="F43" s="1" t="s">
        <v>1497</v>
      </c>
      <c r="G43" s="1" t="s">
        <v>2510</v>
      </c>
      <c r="H43" s="3">
        <f>DATE(2024,5,30)</f>
        <v>45442</v>
      </c>
      <c r="I43" s="3">
        <f>DATE(2024,8,23)</f>
        <v>45527</v>
      </c>
      <c r="J43" s="1" t="s">
        <v>46</v>
      </c>
      <c r="K43" s="1" t="s">
        <v>47</v>
      </c>
      <c r="M43" s="20">
        <v>42</v>
      </c>
      <c r="N43" s="20" t="s">
        <v>2528</v>
      </c>
      <c r="O43" s="20" t="s">
        <v>2529</v>
      </c>
      <c r="P43" s="21" t="s">
        <v>2580</v>
      </c>
      <c r="Q43" s="20" t="s">
        <v>2577</v>
      </c>
      <c r="R43" s="22">
        <v>44547</v>
      </c>
      <c r="T43" s="5">
        <v>42</v>
      </c>
      <c r="U43" s="6" t="s">
        <v>2756</v>
      </c>
      <c r="V43" s="6" t="s">
        <v>2757</v>
      </c>
      <c r="W43" s="8" t="s">
        <v>2800</v>
      </c>
      <c r="X43" s="5" t="s">
        <v>2759</v>
      </c>
      <c r="Y43" s="5">
        <v>2003</v>
      </c>
    </row>
    <row r="44" spans="1:25">
      <c r="A44" s="1">
        <v>42</v>
      </c>
      <c r="B44" s="1" t="s">
        <v>40</v>
      </c>
      <c r="C44" s="2" t="s">
        <v>41</v>
      </c>
      <c r="D44" s="2" t="s">
        <v>42</v>
      </c>
      <c r="E44" s="1" t="s">
        <v>43</v>
      </c>
      <c r="F44" s="1" t="s">
        <v>44</v>
      </c>
      <c r="G44" s="1" t="s">
        <v>45</v>
      </c>
      <c r="H44" s="3">
        <f>DATE(2024,3,8)</f>
        <v>45359</v>
      </c>
      <c r="I44" s="3">
        <f>DATE(2024,7,22)</f>
        <v>45495</v>
      </c>
      <c r="J44" s="1" t="s">
        <v>46</v>
      </c>
      <c r="K44" s="1" t="s">
        <v>47</v>
      </c>
      <c r="M44" s="20">
        <v>43</v>
      </c>
      <c r="N44" s="20" t="s">
        <v>2528</v>
      </c>
      <c r="O44" s="20" t="s">
        <v>2529</v>
      </c>
      <c r="P44" s="21" t="s">
        <v>2581</v>
      </c>
      <c r="Q44" s="20" t="s">
        <v>2574</v>
      </c>
      <c r="R44" s="22">
        <v>44548</v>
      </c>
      <c r="T44" s="5">
        <v>43</v>
      </c>
      <c r="U44" s="6" t="s">
        <v>2756</v>
      </c>
      <c r="V44" s="6" t="s">
        <v>2757</v>
      </c>
      <c r="W44" s="8" t="s">
        <v>2801</v>
      </c>
      <c r="X44" s="5" t="s">
        <v>2759</v>
      </c>
      <c r="Y44" s="5">
        <v>2003</v>
      </c>
    </row>
    <row r="45" spans="1:25">
      <c r="A45" s="1">
        <v>43</v>
      </c>
      <c r="B45" s="1" t="s">
        <v>2194</v>
      </c>
      <c r="C45" s="2" t="s">
        <v>2195</v>
      </c>
      <c r="D45" s="2" t="s">
        <v>2196</v>
      </c>
      <c r="E45" s="1" t="s">
        <v>1653</v>
      </c>
      <c r="F45" s="1" t="s">
        <v>2197</v>
      </c>
      <c r="G45" s="1" t="s">
        <v>2510</v>
      </c>
      <c r="H45" s="3">
        <f>DATE(2024,8,28)</f>
        <v>45532</v>
      </c>
      <c r="I45" s="3">
        <f>DATE(2024,9,2)</f>
        <v>45537</v>
      </c>
      <c r="J45" s="1" t="s">
        <v>46</v>
      </c>
      <c r="K45" s="1" t="s">
        <v>47</v>
      </c>
      <c r="M45" s="20">
        <v>44</v>
      </c>
      <c r="N45" s="20" t="s">
        <v>2528</v>
      </c>
      <c r="O45" s="20" t="s">
        <v>2529</v>
      </c>
      <c r="P45" s="21" t="s">
        <v>2582</v>
      </c>
      <c r="Q45" s="20" t="s">
        <v>2540</v>
      </c>
      <c r="R45" s="22">
        <v>44549</v>
      </c>
      <c r="T45" s="5">
        <v>44</v>
      </c>
      <c r="U45" s="6" t="s">
        <v>2756</v>
      </c>
      <c r="V45" s="6" t="s">
        <v>2757</v>
      </c>
      <c r="W45" s="8" t="s">
        <v>2802</v>
      </c>
      <c r="X45" s="5" t="s">
        <v>2759</v>
      </c>
      <c r="Y45" s="5">
        <v>2003</v>
      </c>
    </row>
    <row r="46" spans="1:25">
      <c r="A46" s="1">
        <v>44</v>
      </c>
      <c r="B46" s="1" t="s">
        <v>2243</v>
      </c>
      <c r="C46" s="2" t="s">
        <v>2244</v>
      </c>
      <c r="D46" s="2" t="s">
        <v>2245</v>
      </c>
      <c r="E46" s="1" t="s">
        <v>1653</v>
      </c>
      <c r="F46" s="1" t="s">
        <v>2246</v>
      </c>
      <c r="G46" s="1" t="s">
        <v>2510</v>
      </c>
      <c r="H46" s="3">
        <f>DATE(2024,4,12)</f>
        <v>45394</v>
      </c>
      <c r="I46" s="3">
        <f>DATE(2024,4,5)</f>
        <v>45387</v>
      </c>
      <c r="J46" s="1" t="s">
        <v>46</v>
      </c>
      <c r="K46" s="1" t="s">
        <v>47</v>
      </c>
      <c r="M46" s="20">
        <v>45</v>
      </c>
      <c r="N46" s="20" t="s">
        <v>2528</v>
      </c>
      <c r="O46" s="20" t="s">
        <v>2529</v>
      </c>
      <c r="P46" s="21" t="s">
        <v>2583</v>
      </c>
      <c r="Q46" s="20" t="s">
        <v>2552</v>
      </c>
      <c r="R46" s="22">
        <v>44550</v>
      </c>
      <c r="T46" s="5">
        <v>45</v>
      </c>
      <c r="U46" s="6" t="s">
        <v>2756</v>
      </c>
      <c r="V46" s="6" t="s">
        <v>2757</v>
      </c>
      <c r="W46" s="8" t="s">
        <v>2803</v>
      </c>
      <c r="X46" s="5" t="s">
        <v>2759</v>
      </c>
      <c r="Y46" s="5">
        <v>2003</v>
      </c>
    </row>
    <row r="47" spans="1:25">
      <c r="A47" s="1">
        <v>45</v>
      </c>
      <c r="B47" s="1" t="s">
        <v>1227</v>
      </c>
      <c r="C47" s="2" t="s">
        <v>1228</v>
      </c>
      <c r="D47" s="2" t="s">
        <v>1229</v>
      </c>
      <c r="E47" s="1" t="s">
        <v>980</v>
      </c>
      <c r="F47" s="1" t="s">
        <v>1230</v>
      </c>
      <c r="G47" s="1" t="s">
        <v>45</v>
      </c>
      <c r="H47" s="3">
        <f>DATE(2024,7,26)</f>
        <v>45499</v>
      </c>
      <c r="I47" s="3">
        <f>DATE(2024,8,12)</f>
        <v>45516</v>
      </c>
      <c r="J47" s="1" t="s">
        <v>46</v>
      </c>
      <c r="K47" s="1" t="s">
        <v>47</v>
      </c>
      <c r="M47" s="20">
        <v>46</v>
      </c>
      <c r="N47" s="20" t="s">
        <v>2528</v>
      </c>
      <c r="O47" s="20" t="s">
        <v>2529</v>
      </c>
      <c r="P47" s="21" t="s">
        <v>2584</v>
      </c>
      <c r="Q47" s="20" t="s">
        <v>2585</v>
      </c>
      <c r="R47" s="22">
        <v>44551</v>
      </c>
      <c r="T47" s="5">
        <v>46</v>
      </c>
      <c r="U47" s="6" t="s">
        <v>2756</v>
      </c>
      <c r="V47" s="6" t="s">
        <v>2757</v>
      </c>
      <c r="W47" s="8" t="s">
        <v>2804</v>
      </c>
      <c r="X47" s="5" t="s">
        <v>2759</v>
      </c>
      <c r="Y47" s="5">
        <v>2003</v>
      </c>
    </row>
    <row r="48" spans="1:25">
      <c r="A48" s="1">
        <v>46</v>
      </c>
      <c r="B48" s="1" t="s">
        <v>1279</v>
      </c>
      <c r="C48" s="2" t="s">
        <v>1280</v>
      </c>
      <c r="D48" s="2" t="s">
        <v>1281</v>
      </c>
      <c r="E48" s="1" t="s">
        <v>1047</v>
      </c>
      <c r="F48" s="1" t="s">
        <v>1282</v>
      </c>
      <c r="G48" s="1" t="s">
        <v>45</v>
      </c>
      <c r="H48" s="3">
        <f>DATE(2024,7,30)</f>
        <v>45503</v>
      </c>
      <c r="I48" s="3">
        <f>DATE(2024,9,24)</f>
        <v>45559</v>
      </c>
      <c r="J48" s="1" t="s">
        <v>46</v>
      </c>
      <c r="K48" s="1" t="s">
        <v>47</v>
      </c>
      <c r="M48" s="20">
        <v>47</v>
      </c>
      <c r="N48" s="20" t="s">
        <v>2528</v>
      </c>
      <c r="O48" s="20" t="s">
        <v>2529</v>
      </c>
      <c r="P48" s="21" t="s">
        <v>2586</v>
      </c>
      <c r="Q48" s="20" t="s">
        <v>2536</v>
      </c>
      <c r="R48" s="22">
        <v>44552</v>
      </c>
      <c r="T48" s="5">
        <v>47</v>
      </c>
      <c r="U48" s="6" t="s">
        <v>2756</v>
      </c>
      <c r="V48" s="6" t="s">
        <v>2757</v>
      </c>
      <c r="W48" s="8" t="s">
        <v>2805</v>
      </c>
      <c r="X48" s="5" t="s">
        <v>2759</v>
      </c>
      <c r="Y48" s="5">
        <v>2003</v>
      </c>
    </row>
    <row r="49" spans="1:25">
      <c r="A49" s="1">
        <v>47</v>
      </c>
      <c r="B49" s="1" t="s">
        <v>270</v>
      </c>
      <c r="C49" s="2" t="s">
        <v>271</v>
      </c>
      <c r="D49" s="2" t="s">
        <v>13</v>
      </c>
      <c r="E49" s="1" t="s">
        <v>117</v>
      </c>
      <c r="F49" s="1" t="s">
        <v>272</v>
      </c>
      <c r="G49" s="1" t="s">
        <v>45</v>
      </c>
      <c r="H49" s="3">
        <f>DATE(2024,4,26)</f>
        <v>45408</v>
      </c>
      <c r="I49" s="3">
        <f>DATE(2024,4,26)</f>
        <v>45408</v>
      </c>
      <c r="J49" s="1" t="s">
        <v>46</v>
      </c>
      <c r="K49" s="1" t="s">
        <v>47</v>
      </c>
      <c r="M49" s="20">
        <v>48</v>
      </c>
      <c r="N49" s="20" t="s">
        <v>2528</v>
      </c>
      <c r="O49" s="20" t="s">
        <v>2529</v>
      </c>
      <c r="P49" s="21" t="s">
        <v>2587</v>
      </c>
      <c r="Q49" s="20" t="s">
        <v>2538</v>
      </c>
      <c r="R49" s="22">
        <v>44553</v>
      </c>
      <c r="T49" s="5">
        <v>48</v>
      </c>
      <c r="U49" s="6" t="s">
        <v>2756</v>
      </c>
      <c r="V49" s="6" t="s">
        <v>2757</v>
      </c>
      <c r="W49" s="8" t="s">
        <v>2806</v>
      </c>
      <c r="X49" s="5" t="s">
        <v>2759</v>
      </c>
      <c r="Y49" s="5">
        <v>2003</v>
      </c>
    </row>
    <row r="50" spans="1:25">
      <c r="A50" s="1">
        <v>48</v>
      </c>
      <c r="B50" s="1" t="s">
        <v>738</v>
      </c>
      <c r="C50" s="2" t="s">
        <v>739</v>
      </c>
      <c r="D50" s="2" t="s">
        <v>13</v>
      </c>
      <c r="E50" s="1" t="s">
        <v>117</v>
      </c>
      <c r="F50" s="1" t="s">
        <v>740</v>
      </c>
      <c r="G50" s="1" t="s">
        <v>2510</v>
      </c>
      <c r="H50" s="3">
        <f>DATE(2024,6,19)</f>
        <v>45462</v>
      </c>
      <c r="I50" s="3">
        <f>DATE(2024,9,4)</f>
        <v>45539</v>
      </c>
      <c r="J50" s="1" t="s">
        <v>46</v>
      </c>
      <c r="K50" s="1" t="s">
        <v>47</v>
      </c>
      <c r="M50" s="20">
        <v>49</v>
      </c>
      <c r="N50" s="20" t="s">
        <v>2528</v>
      </c>
      <c r="O50" s="20" t="s">
        <v>2529</v>
      </c>
      <c r="P50" s="21" t="s">
        <v>2513</v>
      </c>
      <c r="Q50" s="20" t="s">
        <v>2534</v>
      </c>
      <c r="R50" s="22">
        <v>44554</v>
      </c>
      <c r="T50" s="5">
        <v>49</v>
      </c>
      <c r="U50" s="6" t="s">
        <v>2756</v>
      </c>
      <c r="V50" s="6" t="s">
        <v>2757</v>
      </c>
      <c r="W50" s="8" t="s">
        <v>2807</v>
      </c>
      <c r="X50" s="5" t="s">
        <v>2759</v>
      </c>
      <c r="Y50" s="5">
        <v>2003</v>
      </c>
    </row>
    <row r="51" spans="1:25">
      <c r="A51" s="1">
        <v>49</v>
      </c>
      <c r="B51" s="1" t="s">
        <v>2236</v>
      </c>
      <c r="C51" s="2" t="s">
        <v>2237</v>
      </c>
      <c r="D51" s="2" t="s">
        <v>13</v>
      </c>
      <c r="E51" s="1" t="s">
        <v>902</v>
      </c>
      <c r="F51" s="1" t="s">
        <v>2238</v>
      </c>
      <c r="G51" s="1" t="s">
        <v>2510</v>
      </c>
      <c r="H51" s="3">
        <f>DATE(2024,3,29)</f>
        <v>45380</v>
      </c>
      <c r="I51" s="3">
        <f>DATE(2024,5,14)</f>
        <v>45426</v>
      </c>
      <c r="J51" s="1" t="s">
        <v>46</v>
      </c>
      <c r="K51" s="1" t="s">
        <v>47</v>
      </c>
      <c r="M51" s="20">
        <v>50</v>
      </c>
      <c r="N51" s="20" t="s">
        <v>2528</v>
      </c>
      <c r="O51" s="20" t="s">
        <v>2529</v>
      </c>
      <c r="P51" s="21" t="s">
        <v>2588</v>
      </c>
      <c r="Q51" s="20" t="s">
        <v>2574</v>
      </c>
      <c r="R51" s="22">
        <v>44555</v>
      </c>
      <c r="T51" s="5">
        <v>50</v>
      </c>
      <c r="U51" s="6" t="s">
        <v>2756</v>
      </c>
      <c r="V51" s="6" t="s">
        <v>2757</v>
      </c>
      <c r="W51" s="8" t="s">
        <v>2808</v>
      </c>
      <c r="X51" s="5" t="s">
        <v>2759</v>
      </c>
      <c r="Y51" s="5">
        <v>2003</v>
      </c>
    </row>
    <row r="52" spans="1:25">
      <c r="A52" s="1">
        <v>50</v>
      </c>
      <c r="B52" s="1" t="s">
        <v>2299</v>
      </c>
      <c r="C52" s="2" t="s">
        <v>2300</v>
      </c>
      <c r="D52" s="2" t="s">
        <v>13</v>
      </c>
      <c r="E52" s="1" t="s">
        <v>122</v>
      </c>
      <c r="F52" s="1" t="s">
        <v>2301</v>
      </c>
      <c r="G52" s="1" t="s">
        <v>2510</v>
      </c>
      <c r="H52" s="3">
        <f>DATE(2024,9,24)</f>
        <v>45559</v>
      </c>
      <c r="I52" s="3">
        <f>DATE(2024,9,11)</f>
        <v>45546</v>
      </c>
      <c r="J52" s="1" t="s">
        <v>54</v>
      </c>
      <c r="K52" s="1" t="s">
        <v>60</v>
      </c>
      <c r="M52" s="20">
        <v>51</v>
      </c>
      <c r="N52" s="20" t="s">
        <v>2528</v>
      </c>
      <c r="O52" s="20" t="s">
        <v>2529</v>
      </c>
      <c r="P52" s="21" t="s">
        <v>2589</v>
      </c>
      <c r="Q52" s="20" t="s">
        <v>2574</v>
      </c>
      <c r="R52" s="22">
        <v>44556</v>
      </c>
      <c r="T52" s="5">
        <v>51</v>
      </c>
      <c r="U52" s="6" t="s">
        <v>2756</v>
      </c>
      <c r="V52" s="6" t="s">
        <v>2757</v>
      </c>
      <c r="W52" s="8" t="s">
        <v>2809</v>
      </c>
      <c r="X52" s="5" t="s">
        <v>2759</v>
      </c>
      <c r="Y52" s="5">
        <v>2003</v>
      </c>
    </row>
    <row r="53" spans="1:25">
      <c r="A53" s="1">
        <v>51</v>
      </c>
      <c r="B53" s="1" t="s">
        <v>1498</v>
      </c>
      <c r="C53" s="2" t="s">
        <v>1499</v>
      </c>
      <c r="D53" s="2" t="s">
        <v>1500</v>
      </c>
      <c r="E53" s="1" t="s">
        <v>1501</v>
      </c>
      <c r="F53" s="1" t="s">
        <v>1502</v>
      </c>
      <c r="G53" s="1" t="s">
        <v>2510</v>
      </c>
      <c r="H53" s="3">
        <f>DATE(2024,4,22)</f>
        <v>45404</v>
      </c>
      <c r="I53" s="3">
        <f>DATE(2024,5,30)</f>
        <v>45442</v>
      </c>
      <c r="J53" s="1" t="s">
        <v>54</v>
      </c>
      <c r="K53" s="1" t="s">
        <v>60</v>
      </c>
      <c r="M53" s="20">
        <v>52</v>
      </c>
      <c r="N53" s="20" t="s">
        <v>2528</v>
      </c>
      <c r="O53" s="20" t="s">
        <v>2529</v>
      </c>
      <c r="P53" s="21" t="s">
        <v>2590</v>
      </c>
      <c r="Q53" s="20" t="s">
        <v>2555</v>
      </c>
      <c r="R53" s="22">
        <v>44557</v>
      </c>
      <c r="T53" s="5">
        <v>52</v>
      </c>
      <c r="U53" s="6" t="s">
        <v>2756</v>
      </c>
      <c r="V53" s="6" t="s">
        <v>2757</v>
      </c>
      <c r="W53" s="8" t="s">
        <v>2810</v>
      </c>
      <c r="X53" s="5" t="s">
        <v>2759</v>
      </c>
      <c r="Y53" s="5">
        <v>2003</v>
      </c>
    </row>
    <row r="54" spans="1:25">
      <c r="A54" s="1">
        <v>52</v>
      </c>
      <c r="B54" s="1" t="s">
        <v>2302</v>
      </c>
      <c r="C54" s="2" t="s">
        <v>2303</v>
      </c>
      <c r="D54" s="2" t="s">
        <v>13</v>
      </c>
      <c r="E54" s="1" t="s">
        <v>122</v>
      </c>
      <c r="F54" s="1" t="s">
        <v>2304</v>
      </c>
      <c r="G54" s="1" t="s">
        <v>2510</v>
      </c>
      <c r="H54" s="3">
        <f>DATE(2024,8,26)</f>
        <v>45530</v>
      </c>
      <c r="I54" s="3">
        <f>DATE(2024,8,19)</f>
        <v>45523</v>
      </c>
      <c r="J54" s="1" t="s">
        <v>54</v>
      </c>
      <c r="K54" s="1" t="s">
        <v>60</v>
      </c>
      <c r="M54" s="20">
        <v>53</v>
      </c>
      <c r="N54" s="20" t="s">
        <v>2528</v>
      </c>
      <c r="O54" s="20" t="s">
        <v>2529</v>
      </c>
      <c r="P54" s="21" t="s">
        <v>2591</v>
      </c>
      <c r="Q54" s="20" t="s">
        <v>2540</v>
      </c>
      <c r="R54" s="22">
        <v>44558</v>
      </c>
      <c r="T54" s="5">
        <v>53</v>
      </c>
      <c r="U54" s="6" t="s">
        <v>2756</v>
      </c>
      <c r="V54" s="6" t="s">
        <v>2757</v>
      </c>
      <c r="W54" s="8" t="s">
        <v>2811</v>
      </c>
      <c r="X54" s="5" t="s">
        <v>2759</v>
      </c>
      <c r="Y54" s="5">
        <v>2003</v>
      </c>
    </row>
    <row r="55" spans="1:25">
      <c r="A55" s="1">
        <v>53</v>
      </c>
      <c r="B55" s="1" t="s">
        <v>1891</v>
      </c>
      <c r="C55" s="2" t="s">
        <v>1892</v>
      </c>
      <c r="D55" s="2" t="s">
        <v>1893</v>
      </c>
      <c r="E55" s="1" t="s">
        <v>478</v>
      </c>
      <c r="F55" s="1" t="s">
        <v>1894</v>
      </c>
      <c r="G55" s="1" t="s">
        <v>53</v>
      </c>
      <c r="H55" s="3">
        <f>DATE(2024,8,16)</f>
        <v>45520</v>
      </c>
      <c r="I55" s="3">
        <f>DATE(2024,8,12)</f>
        <v>45516</v>
      </c>
      <c r="J55" s="1" t="s">
        <v>54</v>
      </c>
      <c r="K55" s="1" t="s">
        <v>60</v>
      </c>
      <c r="M55" s="20">
        <v>54</v>
      </c>
      <c r="N55" s="20" t="s">
        <v>2528</v>
      </c>
      <c r="O55" s="20" t="s">
        <v>2529</v>
      </c>
      <c r="P55" s="21" t="s">
        <v>2592</v>
      </c>
      <c r="Q55" s="20" t="s">
        <v>2534</v>
      </c>
      <c r="R55" s="22">
        <v>44559</v>
      </c>
      <c r="T55" s="5">
        <v>54</v>
      </c>
      <c r="U55" s="6" t="s">
        <v>2756</v>
      </c>
      <c r="V55" s="6" t="s">
        <v>2757</v>
      </c>
      <c r="W55" s="8" t="s">
        <v>2812</v>
      </c>
      <c r="X55" s="5" t="s">
        <v>2759</v>
      </c>
      <c r="Y55" s="5">
        <v>2003</v>
      </c>
    </row>
    <row r="56" spans="1:25">
      <c r="A56" s="1">
        <v>54</v>
      </c>
      <c r="B56" s="1" t="s">
        <v>623</v>
      </c>
      <c r="C56" s="2" t="s">
        <v>624</v>
      </c>
      <c r="D56" s="2" t="s">
        <v>625</v>
      </c>
      <c r="E56" s="1" t="s">
        <v>626</v>
      </c>
      <c r="F56" s="1" t="s">
        <v>627</v>
      </c>
      <c r="G56" s="1" t="s">
        <v>2510</v>
      </c>
      <c r="H56" s="3">
        <f>DATE(2024,8,12)</f>
        <v>45516</v>
      </c>
      <c r="I56" s="3">
        <f>DATE(2024,8,9)</f>
        <v>45513</v>
      </c>
      <c r="J56" s="1" t="s">
        <v>54</v>
      </c>
      <c r="K56" s="1" t="s">
        <v>60</v>
      </c>
      <c r="M56" s="20">
        <v>55</v>
      </c>
      <c r="N56" s="20" t="s">
        <v>2528</v>
      </c>
      <c r="O56" s="20" t="s">
        <v>2529</v>
      </c>
      <c r="P56" s="21" t="s">
        <v>2593</v>
      </c>
      <c r="Q56" s="20" t="s">
        <v>2577</v>
      </c>
      <c r="R56" s="22">
        <v>44560</v>
      </c>
      <c r="T56" s="5">
        <v>55</v>
      </c>
      <c r="U56" s="6" t="s">
        <v>2756</v>
      </c>
      <c r="V56" s="6" t="s">
        <v>2757</v>
      </c>
      <c r="W56" s="8" t="s">
        <v>2813</v>
      </c>
      <c r="X56" s="5" t="s">
        <v>2759</v>
      </c>
      <c r="Y56" s="5">
        <v>2003</v>
      </c>
    </row>
    <row r="57" spans="1:25">
      <c r="A57" s="1">
        <v>55</v>
      </c>
      <c r="B57" s="1" t="s">
        <v>962</v>
      </c>
      <c r="C57" s="2" t="s">
        <v>963</v>
      </c>
      <c r="D57" s="2" t="s">
        <v>964</v>
      </c>
      <c r="E57" s="1" t="s">
        <v>803</v>
      </c>
      <c r="F57" s="1" t="s">
        <v>965</v>
      </c>
      <c r="G57" s="1" t="s">
        <v>2510</v>
      </c>
      <c r="H57" s="3">
        <f>DATE(2024,7,22)</f>
        <v>45495</v>
      </c>
      <c r="I57" s="3">
        <f>DATE(2024,7,9)</f>
        <v>45482</v>
      </c>
      <c r="J57" s="1" t="s">
        <v>54</v>
      </c>
      <c r="K57" s="1" t="s">
        <v>60</v>
      </c>
      <c r="M57" s="20">
        <v>56</v>
      </c>
      <c r="N57" s="20" t="s">
        <v>2528</v>
      </c>
      <c r="O57" s="20" t="s">
        <v>2529</v>
      </c>
      <c r="P57" s="21" t="s">
        <v>2514</v>
      </c>
      <c r="Q57" s="20" t="s">
        <v>2540</v>
      </c>
      <c r="R57" s="22">
        <v>44561</v>
      </c>
      <c r="T57" s="5">
        <v>56</v>
      </c>
      <c r="U57" s="6" t="s">
        <v>2756</v>
      </c>
      <c r="V57" s="6" t="s">
        <v>2757</v>
      </c>
      <c r="W57" s="8" t="s">
        <v>2814</v>
      </c>
      <c r="X57" s="5" t="s">
        <v>2759</v>
      </c>
      <c r="Y57" s="5">
        <v>2003</v>
      </c>
    </row>
    <row r="58" spans="1:25">
      <c r="A58" s="1">
        <v>56</v>
      </c>
      <c r="B58" s="1" t="s">
        <v>2042</v>
      </c>
      <c r="C58" s="2" t="s">
        <v>2043</v>
      </c>
      <c r="D58" s="2" t="s">
        <v>2044</v>
      </c>
      <c r="E58" s="1" t="s">
        <v>2045</v>
      </c>
      <c r="F58" s="1" t="s">
        <v>2046</v>
      </c>
      <c r="G58" s="1" t="s">
        <v>2510</v>
      </c>
      <c r="H58" s="3">
        <f>DATE(2024,9,5)</f>
        <v>45540</v>
      </c>
      <c r="I58" s="3">
        <f>DATE(2024,10,7)</f>
        <v>45572</v>
      </c>
      <c r="J58" s="1" t="s">
        <v>54</v>
      </c>
      <c r="K58" s="1" t="s">
        <v>60</v>
      </c>
      <c r="M58" s="20">
        <v>57</v>
      </c>
      <c r="N58" s="20" t="s">
        <v>2528</v>
      </c>
      <c r="O58" s="20" t="s">
        <v>2529</v>
      </c>
      <c r="P58" s="21" t="s">
        <v>2594</v>
      </c>
      <c r="Q58" s="20" t="s">
        <v>2536</v>
      </c>
      <c r="R58" s="22">
        <v>44562</v>
      </c>
      <c r="T58" s="5">
        <v>57</v>
      </c>
      <c r="U58" s="6" t="s">
        <v>2756</v>
      </c>
      <c r="V58" s="6" t="s">
        <v>2757</v>
      </c>
      <c r="W58" s="8" t="s">
        <v>2815</v>
      </c>
      <c r="X58" s="5" t="s">
        <v>2759</v>
      </c>
      <c r="Y58" s="5">
        <v>2003</v>
      </c>
    </row>
    <row r="59" spans="1:25">
      <c r="A59" s="1">
        <v>57</v>
      </c>
      <c r="B59" s="1" t="s">
        <v>1429</v>
      </c>
      <c r="C59" s="2" t="s">
        <v>1430</v>
      </c>
      <c r="D59" s="2" t="s">
        <v>1431</v>
      </c>
      <c r="E59" s="1" t="s">
        <v>859</v>
      </c>
      <c r="F59" s="1" t="s">
        <v>1430</v>
      </c>
      <c r="G59" s="1" t="s">
        <v>2510</v>
      </c>
      <c r="H59" s="3">
        <f>DATE(2024,8,8)</f>
        <v>45512</v>
      </c>
      <c r="I59" s="3">
        <f>DATE(2024,8,22)</f>
        <v>45526</v>
      </c>
      <c r="J59" s="1" t="s">
        <v>54</v>
      </c>
      <c r="K59" s="1" t="s">
        <v>60</v>
      </c>
      <c r="M59" s="20">
        <v>58</v>
      </c>
      <c r="N59" s="20" t="s">
        <v>2528</v>
      </c>
      <c r="O59" s="20" t="s">
        <v>2529</v>
      </c>
      <c r="P59" s="21" t="s">
        <v>2595</v>
      </c>
      <c r="Q59" s="20" t="s">
        <v>2574</v>
      </c>
      <c r="R59" s="22">
        <v>44563</v>
      </c>
      <c r="T59" s="5">
        <v>58</v>
      </c>
      <c r="U59" s="6" t="s">
        <v>2756</v>
      </c>
      <c r="V59" s="6" t="s">
        <v>2757</v>
      </c>
      <c r="W59" s="8" t="s">
        <v>2816</v>
      </c>
      <c r="X59" s="5" t="s">
        <v>2759</v>
      </c>
      <c r="Y59" s="5">
        <v>2003</v>
      </c>
    </row>
    <row r="60" spans="1:25">
      <c r="A60" s="1">
        <v>58</v>
      </c>
      <c r="B60" s="1" t="s">
        <v>56</v>
      </c>
      <c r="C60" s="2" t="s">
        <v>57</v>
      </c>
      <c r="D60" s="2" t="s">
        <v>13</v>
      </c>
      <c r="E60" s="1" t="s">
        <v>58</v>
      </c>
      <c r="F60" s="1" t="s">
        <v>59</v>
      </c>
      <c r="G60" s="1" t="s">
        <v>2510</v>
      </c>
      <c r="H60" s="3">
        <f>DATE(2024,3,22)</f>
        <v>45373</v>
      </c>
      <c r="I60" s="3">
        <f>DATE(2024,3,12)</f>
        <v>45363</v>
      </c>
      <c r="J60" s="1" t="s">
        <v>54</v>
      </c>
      <c r="K60" s="1" t="s">
        <v>60</v>
      </c>
      <c r="M60" s="20">
        <v>59</v>
      </c>
      <c r="N60" s="20" t="s">
        <v>2528</v>
      </c>
      <c r="O60" s="20" t="s">
        <v>2529</v>
      </c>
      <c r="P60" s="21" t="s">
        <v>2596</v>
      </c>
      <c r="Q60" s="20" t="s">
        <v>2540</v>
      </c>
      <c r="R60" s="22">
        <v>44564</v>
      </c>
      <c r="T60" s="5">
        <v>59</v>
      </c>
      <c r="U60" s="6" t="s">
        <v>2756</v>
      </c>
      <c r="V60" s="6" t="s">
        <v>2757</v>
      </c>
      <c r="W60" s="8" t="s">
        <v>2817</v>
      </c>
      <c r="X60" s="5" t="s">
        <v>2759</v>
      </c>
      <c r="Y60" s="5">
        <v>2003</v>
      </c>
    </row>
    <row r="61" spans="1:25">
      <c r="A61" s="1">
        <v>59</v>
      </c>
      <c r="B61" s="1" t="s">
        <v>1243</v>
      </c>
      <c r="C61" s="2" t="s">
        <v>1244</v>
      </c>
      <c r="D61" s="2" t="s">
        <v>1245</v>
      </c>
      <c r="E61" s="1" t="s">
        <v>486</v>
      </c>
      <c r="F61" s="1" t="s">
        <v>1246</v>
      </c>
      <c r="G61" s="1" t="s">
        <v>2510</v>
      </c>
      <c r="H61" s="3">
        <f>DATE(2024,8,23)</f>
        <v>45527</v>
      </c>
      <c r="I61" s="3">
        <f>DATE(2024,9,12)</f>
        <v>45547</v>
      </c>
      <c r="J61" s="1" t="s">
        <v>54</v>
      </c>
      <c r="K61" s="1" t="s">
        <v>60</v>
      </c>
      <c r="M61" s="20">
        <v>60</v>
      </c>
      <c r="N61" s="20" t="s">
        <v>2528</v>
      </c>
      <c r="O61" s="20" t="s">
        <v>2529</v>
      </c>
      <c r="P61" s="21" t="s">
        <v>2597</v>
      </c>
      <c r="Q61" s="20" t="s">
        <v>2555</v>
      </c>
      <c r="R61" s="22">
        <v>44565</v>
      </c>
      <c r="T61" s="5">
        <v>60</v>
      </c>
      <c r="U61" s="6" t="s">
        <v>2756</v>
      </c>
      <c r="V61" s="6" t="s">
        <v>2757</v>
      </c>
      <c r="W61" s="8" t="s">
        <v>2818</v>
      </c>
      <c r="X61" s="5" t="s">
        <v>2759</v>
      </c>
      <c r="Y61" s="5">
        <v>2003</v>
      </c>
    </row>
    <row r="62" spans="1:25">
      <c r="A62" s="1">
        <v>60</v>
      </c>
      <c r="B62" s="1" t="s">
        <v>1094</v>
      </c>
      <c r="C62" s="2" t="s">
        <v>1095</v>
      </c>
      <c r="D62" s="2" t="s">
        <v>1096</v>
      </c>
      <c r="E62" s="1" t="s">
        <v>705</v>
      </c>
      <c r="F62" s="1" t="s">
        <v>1097</v>
      </c>
      <c r="G62" s="1" t="s">
        <v>2510</v>
      </c>
      <c r="H62" s="3">
        <f>DATE(2024,1,19)</f>
        <v>45310</v>
      </c>
      <c r="I62" s="3">
        <f>DATE(2024,1,31)</f>
        <v>45322</v>
      </c>
      <c r="J62" s="1" t="s">
        <v>54</v>
      </c>
      <c r="K62" s="1" t="s">
        <v>60</v>
      </c>
      <c r="M62" s="20">
        <v>61</v>
      </c>
      <c r="N62" s="20" t="s">
        <v>2528</v>
      </c>
      <c r="O62" s="20" t="s">
        <v>2529</v>
      </c>
      <c r="P62" s="21" t="s">
        <v>2512</v>
      </c>
      <c r="Q62" s="20" t="s">
        <v>2574</v>
      </c>
      <c r="R62" s="22">
        <v>44566</v>
      </c>
      <c r="T62" s="5">
        <v>61</v>
      </c>
      <c r="U62" s="6" t="s">
        <v>2756</v>
      </c>
      <c r="V62" s="6" t="s">
        <v>2757</v>
      </c>
      <c r="W62" s="8" t="s">
        <v>2819</v>
      </c>
      <c r="X62" s="5" t="s">
        <v>2759</v>
      </c>
      <c r="Y62" s="5">
        <v>2003</v>
      </c>
    </row>
    <row r="63" spans="1:25">
      <c r="A63" s="1">
        <v>61</v>
      </c>
      <c r="B63" s="1" t="s">
        <v>685</v>
      </c>
      <c r="C63" s="2" t="s">
        <v>686</v>
      </c>
      <c r="D63" s="2" t="s">
        <v>687</v>
      </c>
      <c r="E63" s="1" t="s">
        <v>191</v>
      </c>
      <c r="F63" s="1" t="s">
        <v>688</v>
      </c>
      <c r="G63" s="1" t="s">
        <v>2510</v>
      </c>
      <c r="H63" s="3">
        <f>DATE(2024,8,15)</f>
        <v>45519</v>
      </c>
      <c r="I63" s="3">
        <f>DATE(2024,9,23)</f>
        <v>45558</v>
      </c>
      <c r="J63" s="1" t="s">
        <v>54</v>
      </c>
      <c r="K63" s="1" t="s">
        <v>60</v>
      </c>
      <c r="M63" s="20">
        <v>62</v>
      </c>
      <c r="N63" s="20" t="s">
        <v>2528</v>
      </c>
      <c r="O63" s="20" t="s">
        <v>2529</v>
      </c>
      <c r="P63" s="21" t="s">
        <v>2515</v>
      </c>
      <c r="Q63" s="20" t="s">
        <v>2577</v>
      </c>
      <c r="R63" s="22">
        <v>44567</v>
      </c>
      <c r="T63" s="5">
        <v>62</v>
      </c>
      <c r="U63" s="6" t="s">
        <v>2756</v>
      </c>
      <c r="V63" s="6" t="s">
        <v>2757</v>
      </c>
      <c r="W63" s="8" t="s">
        <v>2820</v>
      </c>
      <c r="X63" s="5" t="s">
        <v>2759</v>
      </c>
      <c r="Y63" s="5">
        <v>2003</v>
      </c>
    </row>
    <row r="64" spans="1:25">
      <c r="A64" s="1">
        <v>62</v>
      </c>
      <c r="B64" s="1" t="s">
        <v>1635</v>
      </c>
      <c r="C64" s="2" t="s">
        <v>1636</v>
      </c>
      <c r="D64" s="2" t="s">
        <v>1637</v>
      </c>
      <c r="E64" s="1" t="s">
        <v>1638</v>
      </c>
      <c r="F64" s="1" t="s">
        <v>1639</v>
      </c>
      <c r="G64" s="1" t="s">
        <v>2510</v>
      </c>
      <c r="H64" s="3">
        <f>DATE(2024,5,20)</f>
        <v>45432</v>
      </c>
      <c r="I64" s="3">
        <f>DATE(2024,5,29)</f>
        <v>45441</v>
      </c>
      <c r="J64" s="1" t="s">
        <v>54</v>
      </c>
      <c r="K64" s="1" t="s">
        <v>60</v>
      </c>
      <c r="M64" s="20">
        <v>63</v>
      </c>
      <c r="N64" s="20" t="s">
        <v>2528</v>
      </c>
      <c r="O64" s="20" t="s">
        <v>2529</v>
      </c>
      <c r="P64" s="21" t="s">
        <v>2598</v>
      </c>
      <c r="Q64" s="20" t="s">
        <v>2534</v>
      </c>
      <c r="R64" s="22">
        <v>44568</v>
      </c>
      <c r="T64" s="5">
        <v>63</v>
      </c>
      <c r="U64" s="6" t="s">
        <v>2756</v>
      </c>
      <c r="V64" s="6" t="s">
        <v>2757</v>
      </c>
      <c r="W64" s="8" t="s">
        <v>2821</v>
      </c>
      <c r="X64" s="5" t="s">
        <v>2759</v>
      </c>
      <c r="Y64" s="5">
        <v>2003</v>
      </c>
    </row>
    <row r="65" spans="1:25">
      <c r="A65" s="1">
        <v>63</v>
      </c>
      <c r="B65" s="1" t="s">
        <v>2305</v>
      </c>
      <c r="C65" s="2" t="s">
        <v>2306</v>
      </c>
      <c r="D65" s="2" t="s">
        <v>13</v>
      </c>
      <c r="E65" s="1" t="s">
        <v>122</v>
      </c>
      <c r="F65" s="1" t="s">
        <v>2307</v>
      </c>
      <c r="G65" s="1" t="s">
        <v>2510</v>
      </c>
      <c r="H65" s="3">
        <f>DATE(2024,8,28)</f>
        <v>45532</v>
      </c>
      <c r="I65" s="3">
        <f>DATE(2024,8,19)</f>
        <v>45523</v>
      </c>
      <c r="J65" s="1" t="s">
        <v>54</v>
      </c>
      <c r="K65" s="1" t="s">
        <v>60</v>
      </c>
      <c r="M65" s="20">
        <v>64</v>
      </c>
      <c r="N65" s="20" t="s">
        <v>2528</v>
      </c>
      <c r="O65" s="20" t="s">
        <v>2529</v>
      </c>
      <c r="P65" s="21" t="s">
        <v>2599</v>
      </c>
      <c r="Q65" s="20" t="s">
        <v>2538</v>
      </c>
      <c r="R65" s="22">
        <v>44569</v>
      </c>
      <c r="T65" s="5">
        <v>64</v>
      </c>
      <c r="U65" s="6" t="s">
        <v>2756</v>
      </c>
      <c r="V65" s="6" t="s">
        <v>2757</v>
      </c>
      <c r="W65" s="8" t="s">
        <v>2822</v>
      </c>
      <c r="X65" s="5" t="s">
        <v>2759</v>
      </c>
      <c r="Y65" s="5">
        <v>2003</v>
      </c>
    </row>
    <row r="66" spans="1:25">
      <c r="A66" s="1">
        <v>64</v>
      </c>
      <c r="B66" s="1" t="s">
        <v>382</v>
      </c>
      <c r="C66" s="2" t="s">
        <v>383</v>
      </c>
      <c r="D66" s="2" t="s">
        <v>384</v>
      </c>
      <c r="E66" s="1" t="s">
        <v>152</v>
      </c>
      <c r="F66" s="1" t="s">
        <v>385</v>
      </c>
      <c r="G66" s="1" t="s">
        <v>2510</v>
      </c>
      <c r="H66" s="3">
        <f>DATE(2024,9,16)</f>
        <v>45551</v>
      </c>
      <c r="I66" s="3">
        <f>DATE(2024,10,15)</f>
        <v>45580</v>
      </c>
      <c r="J66" s="1" t="s">
        <v>54</v>
      </c>
      <c r="K66" s="1" t="s">
        <v>60</v>
      </c>
      <c r="M66" s="20">
        <v>65</v>
      </c>
      <c r="N66" s="20" t="s">
        <v>2528</v>
      </c>
      <c r="O66" s="20" t="s">
        <v>2529</v>
      </c>
      <c r="P66" s="21" t="s">
        <v>2600</v>
      </c>
      <c r="Q66" s="20" t="s">
        <v>2574</v>
      </c>
      <c r="R66" s="22">
        <v>44570</v>
      </c>
      <c r="T66" s="5">
        <v>65</v>
      </c>
      <c r="U66" s="6" t="s">
        <v>2756</v>
      </c>
      <c r="V66" s="6" t="s">
        <v>2757</v>
      </c>
      <c r="W66" s="8" t="s">
        <v>2823</v>
      </c>
      <c r="X66" s="5" t="s">
        <v>2759</v>
      </c>
      <c r="Y66" s="5">
        <v>2003</v>
      </c>
    </row>
    <row r="67" spans="1:25">
      <c r="A67" s="1">
        <v>65</v>
      </c>
      <c r="B67" s="1" t="s">
        <v>1981</v>
      </c>
      <c r="C67" s="2" t="s">
        <v>1982</v>
      </c>
      <c r="D67" s="2" t="s">
        <v>1983</v>
      </c>
      <c r="E67" s="1" t="s">
        <v>902</v>
      </c>
      <c r="F67" s="1" t="s">
        <v>1984</v>
      </c>
      <c r="G67" s="1" t="s">
        <v>2510</v>
      </c>
      <c r="H67" s="3">
        <f>DATE(2024,5,9)</f>
        <v>45421</v>
      </c>
      <c r="I67" s="3">
        <f>DATE(2024,6,21)</f>
        <v>45464</v>
      </c>
      <c r="J67" s="1" t="s">
        <v>54</v>
      </c>
      <c r="K67" s="1" t="s">
        <v>60</v>
      </c>
      <c r="M67" s="20">
        <v>66</v>
      </c>
      <c r="N67" s="20" t="s">
        <v>2528</v>
      </c>
      <c r="O67" s="20" t="s">
        <v>2529</v>
      </c>
      <c r="P67" s="21" t="s">
        <v>2601</v>
      </c>
      <c r="Q67" s="20" t="s">
        <v>2577</v>
      </c>
      <c r="R67" s="22">
        <v>44571</v>
      </c>
      <c r="T67" s="5">
        <v>66</v>
      </c>
      <c r="U67" s="6" t="s">
        <v>2756</v>
      </c>
      <c r="V67" s="6" t="s">
        <v>2757</v>
      </c>
      <c r="W67" s="8" t="s">
        <v>2824</v>
      </c>
      <c r="X67" s="5" t="s">
        <v>2759</v>
      </c>
      <c r="Y67" s="5">
        <v>2003</v>
      </c>
    </row>
    <row r="68" spans="1:25">
      <c r="A68" s="1">
        <v>66</v>
      </c>
      <c r="B68" s="1" t="s">
        <v>800</v>
      </c>
      <c r="C68" s="2" t="s">
        <v>801</v>
      </c>
      <c r="D68" s="2" t="s">
        <v>802</v>
      </c>
      <c r="E68" s="1" t="s">
        <v>803</v>
      </c>
      <c r="F68" s="1" t="s">
        <v>804</v>
      </c>
      <c r="G68" s="1" t="s">
        <v>53</v>
      </c>
      <c r="H68" s="3">
        <f>DATE(2024,10,7)</f>
        <v>45572</v>
      </c>
      <c r="I68" s="3">
        <f>DATE(2024,9,27)</f>
        <v>45562</v>
      </c>
      <c r="J68" s="1" t="s">
        <v>54</v>
      </c>
      <c r="K68" s="1" t="s">
        <v>60</v>
      </c>
      <c r="M68" s="20">
        <v>67</v>
      </c>
      <c r="N68" s="20" t="s">
        <v>2528</v>
      </c>
      <c r="O68" s="20" t="s">
        <v>2529</v>
      </c>
      <c r="P68" s="21" t="s">
        <v>2517</v>
      </c>
      <c r="Q68" s="20" t="s">
        <v>2555</v>
      </c>
      <c r="R68" s="22">
        <v>44572</v>
      </c>
      <c r="T68" s="5">
        <v>67</v>
      </c>
      <c r="U68" s="6" t="s">
        <v>2756</v>
      </c>
      <c r="V68" s="6" t="s">
        <v>2757</v>
      </c>
      <c r="W68" s="8" t="s">
        <v>2825</v>
      </c>
      <c r="X68" s="5" t="s">
        <v>2759</v>
      </c>
      <c r="Y68" s="5">
        <v>2003</v>
      </c>
    </row>
    <row r="69" spans="1:25">
      <c r="A69" s="1">
        <v>67</v>
      </c>
      <c r="B69" s="1" t="s">
        <v>741</v>
      </c>
      <c r="C69" s="2" t="s">
        <v>742</v>
      </c>
      <c r="D69" s="2" t="s">
        <v>743</v>
      </c>
      <c r="E69" s="1" t="s">
        <v>191</v>
      </c>
      <c r="F69" s="1" t="s">
        <v>744</v>
      </c>
      <c r="G69" s="1" t="s">
        <v>2510</v>
      </c>
      <c r="H69" s="3">
        <f>DATE(2024,8,13)</f>
        <v>45517</v>
      </c>
      <c r="I69" s="3">
        <f>DATE(2024,9,23)</f>
        <v>45558</v>
      </c>
      <c r="J69" s="1" t="s">
        <v>54</v>
      </c>
      <c r="K69" s="1" t="s">
        <v>60</v>
      </c>
      <c r="M69" s="20">
        <v>68</v>
      </c>
      <c r="N69" s="20" t="s">
        <v>2528</v>
      </c>
      <c r="O69" s="20" t="s">
        <v>2529</v>
      </c>
      <c r="P69" s="21" t="s">
        <v>2521</v>
      </c>
      <c r="Q69" s="20" t="s">
        <v>2540</v>
      </c>
      <c r="R69" s="22">
        <v>44573</v>
      </c>
      <c r="T69" s="5">
        <v>68</v>
      </c>
      <c r="U69" s="6" t="s">
        <v>2756</v>
      </c>
      <c r="V69" s="6" t="s">
        <v>2757</v>
      </c>
      <c r="W69" s="8" t="s">
        <v>2826</v>
      </c>
      <c r="X69" s="5" t="s">
        <v>2759</v>
      </c>
      <c r="Y69" s="5">
        <v>2003</v>
      </c>
    </row>
    <row r="70" spans="1:25">
      <c r="A70" s="1">
        <v>68</v>
      </c>
      <c r="B70" s="1" t="s">
        <v>943</v>
      </c>
      <c r="C70" s="2" t="s">
        <v>944</v>
      </c>
      <c r="D70" s="2" t="s">
        <v>945</v>
      </c>
      <c r="E70" s="1" t="s">
        <v>398</v>
      </c>
      <c r="F70" s="1" t="s">
        <v>946</v>
      </c>
      <c r="G70" s="1" t="s">
        <v>71</v>
      </c>
      <c r="H70" s="3">
        <f>DATE(2024,5,22)</f>
        <v>45434</v>
      </c>
      <c r="I70" s="3">
        <f>DATE(2024,7,25)</f>
        <v>45498</v>
      </c>
      <c r="J70" s="1" t="s">
        <v>54</v>
      </c>
      <c r="K70" s="1" t="s">
        <v>60</v>
      </c>
      <c r="M70" s="20">
        <v>69</v>
      </c>
      <c r="N70" s="20" t="s">
        <v>2528</v>
      </c>
      <c r="O70" s="20" t="s">
        <v>2529</v>
      </c>
      <c r="P70" s="21" t="s">
        <v>2602</v>
      </c>
      <c r="Q70" s="20" t="s">
        <v>2585</v>
      </c>
      <c r="R70" s="22">
        <v>44574</v>
      </c>
      <c r="T70" s="5">
        <v>69</v>
      </c>
      <c r="U70" s="6" t="s">
        <v>2756</v>
      </c>
      <c r="V70" s="6" t="s">
        <v>2757</v>
      </c>
      <c r="W70" s="8" t="s">
        <v>2827</v>
      </c>
      <c r="X70" s="5" t="s">
        <v>2759</v>
      </c>
      <c r="Y70" s="5">
        <v>2003</v>
      </c>
    </row>
    <row r="71" spans="1:25">
      <c r="A71" s="1">
        <v>69</v>
      </c>
      <c r="B71" s="1" t="s">
        <v>163</v>
      </c>
      <c r="C71" s="2" t="s">
        <v>164</v>
      </c>
      <c r="D71" s="2" t="s">
        <v>13</v>
      </c>
      <c r="E71" s="1" t="s">
        <v>165</v>
      </c>
      <c r="F71" s="1" t="s">
        <v>166</v>
      </c>
      <c r="G71" s="1" t="s">
        <v>162</v>
      </c>
      <c r="H71" s="3">
        <f>DATE(2024,9,5)</f>
        <v>45540</v>
      </c>
      <c r="I71" s="3">
        <f>DATE(2024,9,25)</f>
        <v>45560</v>
      </c>
      <c r="J71" s="1" t="s">
        <v>54</v>
      </c>
      <c r="K71" s="1" t="s">
        <v>60</v>
      </c>
      <c r="M71" s="20">
        <v>70</v>
      </c>
      <c r="N71" s="20" t="s">
        <v>2528</v>
      </c>
      <c r="O71" s="20" t="s">
        <v>2529</v>
      </c>
      <c r="P71" s="21" t="s">
        <v>2603</v>
      </c>
      <c r="Q71" s="20" t="s">
        <v>2546</v>
      </c>
      <c r="R71" s="22">
        <v>44575</v>
      </c>
      <c r="T71" s="5">
        <v>70</v>
      </c>
      <c r="U71" s="6" t="s">
        <v>2756</v>
      </c>
      <c r="V71" s="6" t="s">
        <v>2757</v>
      </c>
      <c r="W71" s="8" t="s">
        <v>2828</v>
      </c>
      <c r="X71" s="5" t="s">
        <v>2759</v>
      </c>
      <c r="Y71" s="5">
        <v>2003</v>
      </c>
    </row>
    <row r="72" spans="1:25">
      <c r="A72" s="1">
        <v>70</v>
      </c>
      <c r="B72" s="1" t="s">
        <v>2308</v>
      </c>
      <c r="C72" s="2" t="s">
        <v>2309</v>
      </c>
      <c r="D72" s="2" t="s">
        <v>13</v>
      </c>
      <c r="E72" s="1" t="s">
        <v>122</v>
      </c>
      <c r="F72" s="1" t="s">
        <v>2310</v>
      </c>
      <c r="G72" s="1" t="s">
        <v>2510</v>
      </c>
      <c r="H72" s="3">
        <f>DATE(2024,10,28)</f>
        <v>45593</v>
      </c>
      <c r="I72" s="3">
        <f>DATE(2024,10,23)</f>
        <v>45588</v>
      </c>
      <c r="J72" s="1" t="s">
        <v>54</v>
      </c>
      <c r="K72" s="1" t="s">
        <v>60</v>
      </c>
      <c r="M72" s="20">
        <v>71</v>
      </c>
      <c r="N72" s="20" t="s">
        <v>2528</v>
      </c>
      <c r="O72" s="20" t="s">
        <v>2529</v>
      </c>
      <c r="P72" s="21" t="s">
        <v>2604</v>
      </c>
      <c r="Q72" s="20" t="s">
        <v>2542</v>
      </c>
      <c r="R72" s="22">
        <v>44576</v>
      </c>
      <c r="T72" s="5">
        <v>71</v>
      </c>
      <c r="U72" s="6" t="s">
        <v>2756</v>
      </c>
      <c r="V72" s="6" t="s">
        <v>2757</v>
      </c>
      <c r="W72" s="8" t="s">
        <v>2829</v>
      </c>
      <c r="X72" s="5" t="s">
        <v>2759</v>
      </c>
      <c r="Y72" s="5">
        <v>2003</v>
      </c>
    </row>
    <row r="73" spans="1:25">
      <c r="A73" s="1">
        <v>71</v>
      </c>
      <c r="B73" s="1" t="s">
        <v>475</v>
      </c>
      <c r="C73" s="2" t="s">
        <v>476</v>
      </c>
      <c r="D73" s="2" t="s">
        <v>477</v>
      </c>
      <c r="E73" s="1" t="s">
        <v>478</v>
      </c>
      <c r="F73" s="1" t="s">
        <v>479</v>
      </c>
      <c r="G73" s="1" t="s">
        <v>53</v>
      </c>
      <c r="H73" s="3">
        <f>DATE(2024,8,23)</f>
        <v>45527</v>
      </c>
      <c r="I73" s="3">
        <f>DATE(2024,8,19)</f>
        <v>45523</v>
      </c>
      <c r="J73" s="1" t="s">
        <v>54</v>
      </c>
      <c r="K73" s="1" t="s">
        <v>60</v>
      </c>
      <c r="M73" s="20">
        <v>72</v>
      </c>
      <c r="N73" s="20" t="s">
        <v>2528</v>
      </c>
      <c r="O73" s="20" t="s">
        <v>2529</v>
      </c>
      <c r="P73" s="21" t="s">
        <v>2518</v>
      </c>
      <c r="Q73" s="20" t="s">
        <v>2531</v>
      </c>
      <c r="R73" s="22">
        <v>44577</v>
      </c>
      <c r="T73" s="5">
        <v>72</v>
      </c>
      <c r="U73" s="6" t="s">
        <v>2756</v>
      </c>
      <c r="V73" s="6" t="s">
        <v>2757</v>
      </c>
      <c r="W73" s="8" t="s">
        <v>2830</v>
      </c>
      <c r="X73" s="5" t="s">
        <v>2759</v>
      </c>
      <c r="Y73" s="5">
        <v>2003</v>
      </c>
    </row>
    <row r="74" spans="1:25">
      <c r="A74" s="1">
        <v>72</v>
      </c>
      <c r="B74" s="1" t="s">
        <v>386</v>
      </c>
      <c r="C74" s="2" t="s">
        <v>387</v>
      </c>
      <c r="D74" s="2" t="s">
        <v>13</v>
      </c>
      <c r="E74" s="1" t="s">
        <v>388</v>
      </c>
      <c r="F74" s="1" t="s">
        <v>389</v>
      </c>
      <c r="G74" s="1" t="s">
        <v>53</v>
      </c>
      <c r="H74" s="3">
        <f>DATE(2024,8,9)</f>
        <v>45513</v>
      </c>
      <c r="I74" s="3">
        <f>DATE(2024,8,2)</f>
        <v>45506</v>
      </c>
      <c r="J74" s="1" t="s">
        <v>54</v>
      </c>
      <c r="K74" s="1" t="s">
        <v>66</v>
      </c>
      <c r="M74" s="20">
        <v>73</v>
      </c>
      <c r="N74" s="20" t="s">
        <v>2528</v>
      </c>
      <c r="O74" s="20" t="s">
        <v>2529</v>
      </c>
      <c r="P74" s="21" t="s">
        <v>2605</v>
      </c>
      <c r="Q74" s="20" t="s">
        <v>2546</v>
      </c>
      <c r="R74" s="22">
        <v>44578</v>
      </c>
      <c r="T74" s="5">
        <v>73</v>
      </c>
      <c r="U74" s="6" t="s">
        <v>2756</v>
      </c>
      <c r="V74" s="6" t="s">
        <v>2757</v>
      </c>
      <c r="W74" s="7" t="s">
        <v>2831</v>
      </c>
      <c r="X74" s="5" t="s">
        <v>2759</v>
      </c>
      <c r="Y74" s="5">
        <v>2003</v>
      </c>
    </row>
    <row r="75" spans="1:25">
      <c r="A75" s="1">
        <v>73</v>
      </c>
      <c r="B75" s="1" t="s">
        <v>1781</v>
      </c>
      <c r="C75" s="2" t="s">
        <v>1782</v>
      </c>
      <c r="D75" s="2" t="s">
        <v>1783</v>
      </c>
      <c r="E75" s="1" t="s">
        <v>398</v>
      </c>
      <c r="F75" s="1" t="s">
        <v>1784</v>
      </c>
      <c r="G75" s="1" t="s">
        <v>2510</v>
      </c>
      <c r="H75" s="3">
        <f>DATE(2024,7,31)</f>
        <v>45504</v>
      </c>
      <c r="I75" s="3">
        <f>DATE(2024,10,17)</f>
        <v>45582</v>
      </c>
      <c r="J75" s="1" t="s">
        <v>54</v>
      </c>
      <c r="K75" s="1" t="s">
        <v>66</v>
      </c>
      <c r="M75" s="20">
        <v>74</v>
      </c>
      <c r="N75" s="20" t="s">
        <v>2528</v>
      </c>
      <c r="O75" s="20" t="s">
        <v>2529</v>
      </c>
      <c r="P75" s="21" t="s">
        <v>2606</v>
      </c>
      <c r="Q75" s="20" t="s">
        <v>2540</v>
      </c>
      <c r="R75" s="22">
        <v>44579</v>
      </c>
      <c r="T75" s="5">
        <v>74</v>
      </c>
      <c r="U75" s="6" t="s">
        <v>2756</v>
      </c>
      <c r="V75" s="6" t="s">
        <v>2757</v>
      </c>
      <c r="W75" s="7" t="s">
        <v>2832</v>
      </c>
      <c r="X75" s="5" t="s">
        <v>2759</v>
      </c>
      <c r="Y75" s="5">
        <v>2003</v>
      </c>
    </row>
    <row r="76" spans="1:25">
      <c r="A76" s="1">
        <v>74</v>
      </c>
      <c r="B76" s="1" t="s">
        <v>255</v>
      </c>
      <c r="C76" s="2" t="s">
        <v>256</v>
      </c>
      <c r="D76" s="2" t="s">
        <v>257</v>
      </c>
      <c r="E76" s="1" t="s">
        <v>88</v>
      </c>
      <c r="F76" s="1" t="s">
        <v>258</v>
      </c>
      <c r="G76" s="1" t="s">
        <v>53</v>
      </c>
      <c r="H76" s="3">
        <f>DATE(2024,10,16)</f>
        <v>45581</v>
      </c>
      <c r="I76" s="3">
        <f>DATE(2024,10,23)</f>
        <v>45588</v>
      </c>
      <c r="J76" s="1" t="s">
        <v>54</v>
      </c>
      <c r="K76" s="1" t="s">
        <v>66</v>
      </c>
      <c r="M76" s="20">
        <v>75</v>
      </c>
      <c r="N76" s="20" t="s">
        <v>2528</v>
      </c>
      <c r="O76" s="20" t="s">
        <v>2529</v>
      </c>
      <c r="P76" s="21" t="s">
        <v>2607</v>
      </c>
      <c r="Q76" s="20" t="s">
        <v>2534</v>
      </c>
      <c r="R76" s="22">
        <v>44580</v>
      </c>
      <c r="T76" s="5">
        <v>75</v>
      </c>
      <c r="U76" s="6" t="s">
        <v>2756</v>
      </c>
      <c r="V76" s="6" t="s">
        <v>2757</v>
      </c>
      <c r="W76" s="8" t="s">
        <v>2833</v>
      </c>
      <c r="X76" s="5" t="s">
        <v>2759</v>
      </c>
      <c r="Y76" s="5">
        <v>2003</v>
      </c>
    </row>
    <row r="77" spans="1:25">
      <c r="A77" s="1">
        <v>75</v>
      </c>
      <c r="B77" s="1" t="s">
        <v>2247</v>
      </c>
      <c r="C77" s="2" t="s">
        <v>2248</v>
      </c>
      <c r="D77" s="2" t="s">
        <v>13</v>
      </c>
      <c r="E77" s="1" t="s">
        <v>617</v>
      </c>
      <c r="F77" s="1" t="s">
        <v>2249</v>
      </c>
      <c r="G77" s="1" t="s">
        <v>2510</v>
      </c>
      <c r="H77" s="3">
        <f>DATE(2024,7,12)</f>
        <v>45485</v>
      </c>
      <c r="I77" s="3">
        <f>DATE(2024,8,26)</f>
        <v>45530</v>
      </c>
      <c r="J77" s="1" t="s">
        <v>54</v>
      </c>
      <c r="K77" s="1" t="s">
        <v>66</v>
      </c>
      <c r="M77" s="20">
        <v>76</v>
      </c>
      <c r="N77" s="20" t="s">
        <v>2528</v>
      </c>
      <c r="O77" s="20" t="s">
        <v>2529</v>
      </c>
      <c r="P77" s="21" t="s">
        <v>2608</v>
      </c>
      <c r="Q77" s="23" t="s">
        <v>2609</v>
      </c>
      <c r="R77" s="22">
        <v>44137</v>
      </c>
      <c r="T77" s="5">
        <v>76</v>
      </c>
      <c r="U77" s="6" t="s">
        <v>2756</v>
      </c>
      <c r="V77" s="6" t="s">
        <v>2757</v>
      </c>
      <c r="W77" s="8" t="s">
        <v>2834</v>
      </c>
      <c r="X77" s="5" t="s">
        <v>2759</v>
      </c>
      <c r="Y77" s="5">
        <v>2003</v>
      </c>
    </row>
    <row r="78" spans="1:25">
      <c r="A78" s="1">
        <v>76</v>
      </c>
      <c r="B78" s="1" t="s">
        <v>654</v>
      </c>
      <c r="C78" s="2" t="s">
        <v>655</v>
      </c>
      <c r="D78" s="2" t="s">
        <v>13</v>
      </c>
      <c r="E78" s="1" t="s">
        <v>656</v>
      </c>
      <c r="F78" s="1" t="s">
        <v>657</v>
      </c>
      <c r="G78" s="1" t="s">
        <v>162</v>
      </c>
      <c r="H78" s="3">
        <f>DATE(2024,10,1)</f>
        <v>45566</v>
      </c>
      <c r="I78" s="3">
        <f>DATE(2024,10,15)</f>
        <v>45580</v>
      </c>
      <c r="J78" s="1" t="s">
        <v>54</v>
      </c>
      <c r="K78" s="1" t="s">
        <v>66</v>
      </c>
      <c r="M78" s="20">
        <v>77</v>
      </c>
      <c r="N78" s="20" t="s">
        <v>2528</v>
      </c>
      <c r="O78" s="20" t="s">
        <v>2529</v>
      </c>
      <c r="P78" s="21" t="s">
        <v>2610</v>
      </c>
      <c r="Q78" s="23" t="s">
        <v>2611</v>
      </c>
      <c r="R78" s="22">
        <v>44138</v>
      </c>
      <c r="T78" s="5">
        <v>77</v>
      </c>
      <c r="U78" s="6" t="s">
        <v>2756</v>
      </c>
      <c r="V78" s="6" t="s">
        <v>2757</v>
      </c>
      <c r="W78" s="8" t="s">
        <v>2835</v>
      </c>
      <c r="X78" s="5" t="s">
        <v>2759</v>
      </c>
      <c r="Y78" s="5">
        <v>2003</v>
      </c>
    </row>
    <row r="79" spans="1:25">
      <c r="A79" s="1">
        <v>77</v>
      </c>
      <c r="B79" s="1" t="s">
        <v>934</v>
      </c>
      <c r="C79" s="2" t="s">
        <v>935</v>
      </c>
      <c r="D79" s="2" t="s">
        <v>936</v>
      </c>
      <c r="E79" s="1" t="s">
        <v>937</v>
      </c>
      <c r="F79" s="1" t="s">
        <v>938</v>
      </c>
      <c r="G79" s="1" t="s">
        <v>2510</v>
      </c>
      <c r="H79" s="3">
        <f>DATE(2024,8,12)</f>
        <v>45516</v>
      </c>
      <c r="I79" s="3">
        <f>DATE(2024,8,26)</f>
        <v>45530</v>
      </c>
      <c r="J79" s="1" t="s">
        <v>54</v>
      </c>
      <c r="K79" s="1" t="s">
        <v>66</v>
      </c>
      <c r="M79" s="20">
        <v>78</v>
      </c>
      <c r="N79" s="20" t="s">
        <v>2528</v>
      </c>
      <c r="O79" s="20" t="s">
        <v>2529</v>
      </c>
      <c r="P79" s="21" t="s">
        <v>2612</v>
      </c>
      <c r="Q79" s="23" t="s">
        <v>2613</v>
      </c>
      <c r="R79" s="22">
        <v>44139</v>
      </c>
      <c r="T79" s="5">
        <v>78</v>
      </c>
      <c r="U79" s="6" t="s">
        <v>2756</v>
      </c>
      <c r="V79" s="6" t="s">
        <v>2757</v>
      </c>
      <c r="W79" s="8" t="s">
        <v>2836</v>
      </c>
      <c r="X79" s="5" t="s">
        <v>2759</v>
      </c>
      <c r="Y79" s="5">
        <v>2003</v>
      </c>
    </row>
    <row r="80" spans="1:25">
      <c r="A80" s="1">
        <v>78</v>
      </c>
      <c r="B80" s="1" t="s">
        <v>1686</v>
      </c>
      <c r="C80" s="2" t="s">
        <v>1687</v>
      </c>
      <c r="D80" s="2" t="s">
        <v>1688</v>
      </c>
      <c r="E80" s="1" t="s">
        <v>656</v>
      </c>
      <c r="F80" s="1" t="s">
        <v>1689</v>
      </c>
      <c r="G80" s="1" t="s">
        <v>53</v>
      </c>
      <c r="H80" s="3">
        <f>DATE(2024,4,12)</f>
        <v>45394</v>
      </c>
      <c r="I80" s="3">
        <f>DATE(2024,4,23)</f>
        <v>45405</v>
      </c>
      <c r="J80" s="1" t="s">
        <v>54</v>
      </c>
      <c r="K80" s="1" t="s">
        <v>66</v>
      </c>
      <c r="M80" s="20">
        <v>79</v>
      </c>
      <c r="N80" s="20" t="s">
        <v>2528</v>
      </c>
      <c r="O80" s="20" t="s">
        <v>2529</v>
      </c>
      <c r="P80" s="21" t="s">
        <v>2614</v>
      </c>
      <c r="Q80" s="23" t="s">
        <v>2615</v>
      </c>
      <c r="R80" s="22">
        <v>44140</v>
      </c>
      <c r="T80" s="5">
        <v>79</v>
      </c>
      <c r="U80" s="6" t="s">
        <v>2756</v>
      </c>
      <c r="V80" s="6" t="s">
        <v>2757</v>
      </c>
      <c r="W80" s="8" t="s">
        <v>2837</v>
      </c>
      <c r="X80" s="5" t="s">
        <v>2759</v>
      </c>
      <c r="Y80" s="5">
        <v>2003</v>
      </c>
    </row>
    <row r="81" spans="1:25">
      <c r="A81" s="1">
        <v>79</v>
      </c>
      <c r="B81" s="1" t="s">
        <v>158</v>
      </c>
      <c r="C81" s="2" t="s">
        <v>159</v>
      </c>
      <c r="D81" s="2" t="s">
        <v>160</v>
      </c>
      <c r="E81" s="1" t="s">
        <v>88</v>
      </c>
      <c r="F81" s="1" t="s">
        <v>161</v>
      </c>
      <c r="G81" s="1" t="s">
        <v>162</v>
      </c>
      <c r="H81" s="3">
        <f>DATE(2024,9,25)</f>
        <v>45560</v>
      </c>
      <c r="I81" s="3">
        <f>DATE(2024,10,22)</f>
        <v>45587</v>
      </c>
      <c r="J81" s="1" t="s">
        <v>54</v>
      </c>
      <c r="K81" s="1" t="s">
        <v>66</v>
      </c>
      <c r="M81" s="20">
        <v>80</v>
      </c>
      <c r="N81" s="20" t="s">
        <v>2528</v>
      </c>
      <c r="O81" s="20" t="s">
        <v>2529</v>
      </c>
      <c r="P81" s="21" t="s">
        <v>2616</v>
      </c>
      <c r="Q81" s="23" t="s">
        <v>2615</v>
      </c>
      <c r="R81" s="22">
        <v>44141</v>
      </c>
      <c r="T81" s="5">
        <v>80</v>
      </c>
      <c r="U81" s="6" t="s">
        <v>2756</v>
      </c>
      <c r="V81" s="6" t="s">
        <v>2757</v>
      </c>
      <c r="W81" s="8" t="s">
        <v>2838</v>
      </c>
      <c r="X81" s="5" t="s">
        <v>2759</v>
      </c>
      <c r="Y81" s="5">
        <v>2003</v>
      </c>
    </row>
    <row r="82" spans="1:25">
      <c r="A82" s="1">
        <v>80</v>
      </c>
      <c r="B82" s="1" t="s">
        <v>61</v>
      </c>
      <c r="C82" s="2" t="s">
        <v>62</v>
      </c>
      <c r="D82" s="2" t="s">
        <v>63</v>
      </c>
      <c r="E82" s="1" t="s">
        <v>64</v>
      </c>
      <c r="F82" s="1" t="s">
        <v>65</v>
      </c>
      <c r="G82" s="1" t="s">
        <v>53</v>
      </c>
      <c r="H82" s="3">
        <f>DATE(2024,9,5)</f>
        <v>45540</v>
      </c>
      <c r="I82" s="3">
        <f>DATE(2024,9,19)</f>
        <v>45554</v>
      </c>
      <c r="J82" s="1" t="s">
        <v>54</v>
      </c>
      <c r="K82" s="1" t="s">
        <v>66</v>
      </c>
      <c r="M82" s="20">
        <v>81</v>
      </c>
      <c r="N82" s="20" t="s">
        <v>2528</v>
      </c>
      <c r="O82" s="20" t="s">
        <v>2529</v>
      </c>
      <c r="P82" s="21" t="s">
        <v>2617</v>
      </c>
      <c r="Q82" s="23" t="s">
        <v>2618</v>
      </c>
      <c r="R82" s="22">
        <v>44142</v>
      </c>
      <c r="T82" s="5">
        <v>81</v>
      </c>
      <c r="U82" s="6" t="s">
        <v>2756</v>
      </c>
      <c r="V82" s="6" t="s">
        <v>2757</v>
      </c>
      <c r="W82" s="7" t="s">
        <v>2839</v>
      </c>
      <c r="X82" s="5" t="s">
        <v>2759</v>
      </c>
      <c r="Y82" s="5">
        <v>2003</v>
      </c>
    </row>
    <row r="83" spans="1:25">
      <c r="A83" s="1">
        <v>81</v>
      </c>
      <c r="B83" s="1" t="s">
        <v>462</v>
      </c>
      <c r="C83" s="2" t="s">
        <v>463</v>
      </c>
      <c r="D83" s="2" t="s">
        <v>464</v>
      </c>
      <c r="E83" s="1" t="s">
        <v>393</v>
      </c>
      <c r="F83" s="1" t="s">
        <v>465</v>
      </c>
      <c r="G83" s="1" t="s">
        <v>53</v>
      </c>
      <c r="H83" s="3">
        <f>DATE(2024,8,16)</f>
        <v>45520</v>
      </c>
      <c r="I83" s="3">
        <f>DATE(2024,8,19)</f>
        <v>45523</v>
      </c>
      <c r="J83" s="1" t="s">
        <v>54</v>
      </c>
      <c r="K83" s="1" t="s">
        <v>66</v>
      </c>
      <c r="M83" s="20">
        <v>82</v>
      </c>
      <c r="N83" s="20" t="s">
        <v>2528</v>
      </c>
      <c r="O83" s="20" t="s">
        <v>2529</v>
      </c>
      <c r="P83" s="21" t="s">
        <v>2619</v>
      </c>
      <c r="Q83" s="23" t="s">
        <v>2620</v>
      </c>
      <c r="R83" s="22">
        <v>44143</v>
      </c>
      <c r="T83" s="5">
        <v>82</v>
      </c>
      <c r="U83" s="6" t="s">
        <v>2756</v>
      </c>
      <c r="V83" s="6" t="s">
        <v>2757</v>
      </c>
      <c r="W83" s="7" t="s">
        <v>2840</v>
      </c>
      <c r="X83" s="5" t="s">
        <v>2759</v>
      </c>
      <c r="Y83" s="5">
        <v>2003</v>
      </c>
    </row>
    <row r="84" spans="1:25">
      <c r="A84" s="1">
        <v>82</v>
      </c>
      <c r="B84" s="1" t="s">
        <v>1098</v>
      </c>
      <c r="C84" s="2" t="s">
        <v>1099</v>
      </c>
      <c r="D84" s="2" t="s">
        <v>1100</v>
      </c>
      <c r="E84" s="1" t="s">
        <v>1101</v>
      </c>
      <c r="F84" s="1" t="s">
        <v>1102</v>
      </c>
      <c r="G84" s="1" t="s">
        <v>2510</v>
      </c>
      <c r="H84" s="3">
        <f>DATE(2024,4,30)</f>
        <v>45412</v>
      </c>
      <c r="I84" s="3">
        <f>DATE(2024,5,21)</f>
        <v>45433</v>
      </c>
      <c r="J84" s="1" t="s">
        <v>54</v>
      </c>
      <c r="K84" s="1" t="s">
        <v>66</v>
      </c>
      <c r="M84" s="20">
        <v>83</v>
      </c>
      <c r="N84" s="20" t="s">
        <v>2528</v>
      </c>
      <c r="O84" s="20" t="s">
        <v>2529</v>
      </c>
      <c r="P84" s="21" t="s">
        <v>2621</v>
      </c>
      <c r="Q84" s="23" t="s">
        <v>2609</v>
      </c>
      <c r="R84" s="22">
        <v>44144</v>
      </c>
      <c r="T84" s="5">
        <v>83</v>
      </c>
      <c r="U84" s="6" t="s">
        <v>2756</v>
      </c>
      <c r="V84" s="6" t="s">
        <v>2757</v>
      </c>
      <c r="W84" s="7" t="s">
        <v>2841</v>
      </c>
      <c r="X84" s="5" t="s">
        <v>2759</v>
      </c>
      <c r="Y84" s="5">
        <v>2003</v>
      </c>
    </row>
    <row r="85" spans="1:25">
      <c r="A85" s="1">
        <v>83</v>
      </c>
      <c r="B85" s="1" t="s">
        <v>1690</v>
      </c>
      <c r="C85" s="2" t="s">
        <v>1691</v>
      </c>
      <c r="D85" s="2" t="s">
        <v>1692</v>
      </c>
      <c r="E85" s="1" t="s">
        <v>1693</v>
      </c>
      <c r="F85" s="1" t="s">
        <v>1694</v>
      </c>
      <c r="G85" s="1" t="s">
        <v>53</v>
      </c>
      <c r="H85" s="3">
        <f>DATE(2024,7,20)</f>
        <v>45493</v>
      </c>
      <c r="I85" s="3">
        <f>DATE(2024,7,17)</f>
        <v>45490</v>
      </c>
      <c r="J85" s="1" t="s">
        <v>54</v>
      </c>
      <c r="K85" s="1" t="s">
        <v>66</v>
      </c>
      <c r="M85" s="20">
        <v>84</v>
      </c>
      <c r="N85" s="20" t="s">
        <v>2528</v>
      </c>
      <c r="O85" s="20" t="s">
        <v>2529</v>
      </c>
      <c r="P85" s="21" t="s">
        <v>2622</v>
      </c>
      <c r="Q85" s="23" t="s">
        <v>2611</v>
      </c>
      <c r="R85" s="22">
        <v>44145</v>
      </c>
      <c r="T85" s="5">
        <v>84</v>
      </c>
      <c r="U85" s="6" t="s">
        <v>2756</v>
      </c>
      <c r="V85" s="6" t="s">
        <v>2757</v>
      </c>
      <c r="W85" s="8" t="s">
        <v>2842</v>
      </c>
      <c r="X85" s="5" t="s">
        <v>2759</v>
      </c>
      <c r="Y85" s="5">
        <v>2003</v>
      </c>
    </row>
    <row r="86" spans="1:25">
      <c r="A86" s="1">
        <v>84</v>
      </c>
      <c r="B86" s="1" t="s">
        <v>1695</v>
      </c>
      <c r="C86" s="2" t="s">
        <v>1696</v>
      </c>
      <c r="D86" s="2" t="s">
        <v>1697</v>
      </c>
      <c r="E86" s="1" t="s">
        <v>478</v>
      </c>
      <c r="F86" s="1" t="s">
        <v>1698</v>
      </c>
      <c r="G86" s="1" t="s">
        <v>53</v>
      </c>
      <c r="H86" s="3">
        <f>DATE(2024,9,24)</f>
        <v>45559</v>
      </c>
      <c r="I86" s="3">
        <f>DATE(2024,9,20)</f>
        <v>45555</v>
      </c>
      <c r="J86" s="1" t="s">
        <v>54</v>
      </c>
      <c r="K86" s="1" t="s">
        <v>66</v>
      </c>
      <c r="M86" s="20">
        <v>85</v>
      </c>
      <c r="N86" s="20" t="s">
        <v>2528</v>
      </c>
      <c r="O86" s="20" t="s">
        <v>2529</v>
      </c>
      <c r="P86" s="21" t="s">
        <v>2623</v>
      </c>
      <c r="Q86" s="23" t="s">
        <v>2624</v>
      </c>
      <c r="R86" s="22">
        <v>44146</v>
      </c>
      <c r="T86" s="5">
        <v>85</v>
      </c>
      <c r="U86" s="6" t="s">
        <v>2756</v>
      </c>
      <c r="V86" s="6" t="s">
        <v>2757</v>
      </c>
      <c r="W86" s="8" t="s">
        <v>2843</v>
      </c>
      <c r="X86" s="5" t="s">
        <v>2759</v>
      </c>
      <c r="Y86" s="5">
        <v>2003</v>
      </c>
    </row>
    <row r="87" spans="1:25">
      <c r="A87" s="1">
        <v>85</v>
      </c>
      <c r="B87" s="1" t="s">
        <v>982</v>
      </c>
      <c r="C87" s="2" t="s">
        <v>983</v>
      </c>
      <c r="D87" s="2" t="s">
        <v>984</v>
      </c>
      <c r="E87" s="1" t="s">
        <v>309</v>
      </c>
      <c r="F87" s="1" t="s">
        <v>985</v>
      </c>
      <c r="G87" s="1" t="s">
        <v>53</v>
      </c>
      <c r="H87" s="3">
        <f>DATE(2024,10,10)</f>
        <v>45575</v>
      </c>
      <c r="I87" s="3">
        <f>DATE(2024,10,14)</f>
        <v>45579</v>
      </c>
      <c r="J87" s="1" t="s">
        <v>54</v>
      </c>
      <c r="K87" s="1" t="s">
        <v>66</v>
      </c>
      <c r="M87" s="20">
        <v>86</v>
      </c>
      <c r="N87" s="20" t="s">
        <v>2528</v>
      </c>
      <c r="O87" s="20" t="s">
        <v>2529</v>
      </c>
      <c r="P87" s="21" t="s">
        <v>2625</v>
      </c>
      <c r="Q87" s="20" t="s">
        <v>2626</v>
      </c>
      <c r="R87" s="22">
        <v>44147</v>
      </c>
      <c r="T87" s="5">
        <v>86</v>
      </c>
      <c r="U87" s="6" t="s">
        <v>2756</v>
      </c>
      <c r="V87" s="6" t="s">
        <v>2757</v>
      </c>
      <c r="W87" s="8" t="s">
        <v>2844</v>
      </c>
      <c r="X87" s="5" t="s">
        <v>2759</v>
      </c>
      <c r="Y87" s="5">
        <v>2003</v>
      </c>
    </row>
    <row r="88" spans="1:25">
      <c r="A88" s="1">
        <v>86</v>
      </c>
      <c r="B88" s="1" t="s">
        <v>726</v>
      </c>
      <c r="C88" s="2" t="s">
        <v>727</v>
      </c>
      <c r="D88" s="2" t="s">
        <v>728</v>
      </c>
      <c r="E88" s="1" t="s">
        <v>729</v>
      </c>
      <c r="F88" s="1" t="s">
        <v>730</v>
      </c>
      <c r="G88" s="1" t="s">
        <v>131</v>
      </c>
      <c r="H88" s="3">
        <f>DATE(2024,4,12)</f>
        <v>45394</v>
      </c>
      <c r="I88" s="3">
        <f>DATE(2024,4,24)</f>
        <v>45406</v>
      </c>
      <c r="J88" s="1" t="s">
        <v>54</v>
      </c>
      <c r="K88" s="1" t="s">
        <v>66</v>
      </c>
      <c r="M88" s="20">
        <v>87</v>
      </c>
      <c r="N88" s="20" t="s">
        <v>2528</v>
      </c>
      <c r="O88" s="20" t="s">
        <v>2529</v>
      </c>
      <c r="P88" s="21" t="s">
        <v>2627</v>
      </c>
      <c r="Q88" s="23" t="s">
        <v>2615</v>
      </c>
      <c r="R88" s="22">
        <v>44148</v>
      </c>
      <c r="T88" s="5">
        <v>87</v>
      </c>
      <c r="U88" s="6" t="s">
        <v>2756</v>
      </c>
      <c r="V88" s="6" t="s">
        <v>2757</v>
      </c>
      <c r="W88" s="7" t="s">
        <v>2845</v>
      </c>
      <c r="X88" s="5" t="s">
        <v>2759</v>
      </c>
      <c r="Y88" s="5">
        <v>2003</v>
      </c>
    </row>
    <row r="89" spans="1:25">
      <c r="A89" s="1">
        <v>87</v>
      </c>
      <c r="B89" s="1" t="s">
        <v>986</v>
      </c>
      <c r="C89" s="2" t="s">
        <v>987</v>
      </c>
      <c r="D89" s="2" t="s">
        <v>988</v>
      </c>
      <c r="E89" s="1" t="s">
        <v>989</v>
      </c>
      <c r="F89" s="1" t="s">
        <v>990</v>
      </c>
      <c r="G89" s="1" t="s">
        <v>53</v>
      </c>
      <c r="H89" s="3">
        <f>DATE(2024,7,22)</f>
        <v>45495</v>
      </c>
      <c r="I89" s="3">
        <f>DATE(2024,7,22)</f>
        <v>45495</v>
      </c>
      <c r="J89" s="1" t="s">
        <v>54</v>
      </c>
      <c r="K89" s="1" t="s">
        <v>66</v>
      </c>
      <c r="M89" s="20">
        <v>88</v>
      </c>
      <c r="N89" s="20" t="s">
        <v>2528</v>
      </c>
      <c r="O89" s="20" t="s">
        <v>2529</v>
      </c>
      <c r="P89" s="21" t="s">
        <v>2628</v>
      </c>
      <c r="Q89" s="23" t="s">
        <v>2611</v>
      </c>
      <c r="R89" s="22">
        <v>44149</v>
      </c>
      <c r="T89" s="5">
        <v>88</v>
      </c>
      <c r="U89" s="6" t="s">
        <v>2756</v>
      </c>
      <c r="V89" s="6" t="s">
        <v>2757</v>
      </c>
      <c r="W89" s="8" t="s">
        <v>2846</v>
      </c>
      <c r="X89" s="5" t="s">
        <v>2759</v>
      </c>
      <c r="Y89" s="5">
        <v>2003</v>
      </c>
    </row>
    <row r="90" spans="1:25">
      <c r="A90" s="1">
        <v>88</v>
      </c>
      <c r="B90" s="1" t="s">
        <v>1251</v>
      </c>
      <c r="C90" s="2" t="s">
        <v>1252</v>
      </c>
      <c r="D90" s="2" t="s">
        <v>1253</v>
      </c>
      <c r="E90" s="1" t="s">
        <v>867</v>
      </c>
      <c r="F90" s="1" t="s">
        <v>1254</v>
      </c>
      <c r="G90" s="1" t="s">
        <v>53</v>
      </c>
      <c r="H90" s="3">
        <f>DATE(2024,8,1)</f>
        <v>45505</v>
      </c>
      <c r="I90" s="3">
        <f>DATE(2024,8,6)</f>
        <v>45510</v>
      </c>
      <c r="J90" s="1" t="s">
        <v>54</v>
      </c>
      <c r="K90" s="1" t="s">
        <v>66</v>
      </c>
      <c r="M90" s="20">
        <v>89</v>
      </c>
      <c r="N90" s="20" t="s">
        <v>2528</v>
      </c>
      <c r="O90" s="20" t="s">
        <v>2529</v>
      </c>
      <c r="P90" s="21" t="s">
        <v>2629</v>
      </c>
      <c r="Q90" s="23" t="s">
        <v>2620</v>
      </c>
      <c r="R90" s="22">
        <v>44150</v>
      </c>
      <c r="T90" s="5">
        <v>89</v>
      </c>
      <c r="U90" s="6" t="s">
        <v>2756</v>
      </c>
      <c r="V90" s="6" t="s">
        <v>2757</v>
      </c>
      <c r="W90" s="8" t="s">
        <v>2847</v>
      </c>
      <c r="X90" s="5" t="s">
        <v>2759</v>
      </c>
      <c r="Y90" s="5">
        <v>2003</v>
      </c>
    </row>
    <row r="91" spans="1:25">
      <c r="A91" s="1">
        <v>89</v>
      </c>
      <c r="B91" s="1" t="s">
        <v>237</v>
      </c>
      <c r="C91" s="2" t="s">
        <v>238</v>
      </c>
      <c r="D91" s="2" t="s">
        <v>239</v>
      </c>
      <c r="E91" s="1" t="s">
        <v>21</v>
      </c>
      <c r="F91" s="1" t="s">
        <v>240</v>
      </c>
      <c r="G91" s="1" t="s">
        <v>53</v>
      </c>
      <c r="H91" s="3">
        <f>DATE(2024,9,9)</f>
        <v>45544</v>
      </c>
      <c r="I91" s="3">
        <f>DATE(2024,9,10)</f>
        <v>45545</v>
      </c>
      <c r="J91" s="1" t="s">
        <v>54</v>
      </c>
      <c r="K91" s="1" t="s">
        <v>66</v>
      </c>
      <c r="M91" s="20">
        <v>90</v>
      </c>
      <c r="N91" s="20" t="s">
        <v>2528</v>
      </c>
      <c r="O91" s="20" t="s">
        <v>2529</v>
      </c>
      <c r="P91" s="21" t="s">
        <v>2630</v>
      </c>
      <c r="Q91" s="23" t="s">
        <v>2624</v>
      </c>
      <c r="R91" s="22">
        <v>44151</v>
      </c>
      <c r="T91" s="5">
        <v>90</v>
      </c>
      <c r="U91" s="6" t="s">
        <v>2756</v>
      </c>
      <c r="V91" s="6" t="s">
        <v>2757</v>
      </c>
      <c r="W91" s="7" t="s">
        <v>2848</v>
      </c>
      <c r="X91" s="5" t="s">
        <v>2759</v>
      </c>
      <c r="Y91" s="5">
        <v>2003</v>
      </c>
    </row>
    <row r="92" spans="1:25">
      <c r="A92" s="1">
        <v>90</v>
      </c>
      <c r="B92" s="1" t="s">
        <v>731</v>
      </c>
      <c r="C92" s="2" t="s">
        <v>732</v>
      </c>
      <c r="D92" s="2" t="s">
        <v>13</v>
      </c>
      <c r="E92" s="1" t="s">
        <v>733</v>
      </c>
      <c r="F92" s="1" t="s">
        <v>734</v>
      </c>
      <c r="G92" s="1" t="s">
        <v>53</v>
      </c>
      <c r="H92" s="3">
        <f>DATE(2024,6,7)</f>
        <v>45450</v>
      </c>
      <c r="I92" s="3">
        <f>DATE(2024,7,1)</f>
        <v>45474</v>
      </c>
      <c r="J92" s="1" t="s">
        <v>54</v>
      </c>
      <c r="K92" s="1" t="s">
        <v>66</v>
      </c>
      <c r="M92" s="20">
        <v>91</v>
      </c>
      <c r="N92" s="20" t="s">
        <v>2528</v>
      </c>
      <c r="O92" s="20" t="s">
        <v>2529</v>
      </c>
      <c r="P92" s="21" t="s">
        <v>2631</v>
      </c>
      <c r="Q92" s="23" t="s">
        <v>2624</v>
      </c>
      <c r="R92" s="22">
        <v>44152</v>
      </c>
      <c r="T92" s="5">
        <v>91</v>
      </c>
      <c r="U92" s="6" t="s">
        <v>2756</v>
      </c>
      <c r="V92" s="6" t="s">
        <v>2757</v>
      </c>
      <c r="W92" s="7" t="s">
        <v>2849</v>
      </c>
      <c r="X92" s="5" t="s">
        <v>2759</v>
      </c>
      <c r="Y92" s="5">
        <v>2003</v>
      </c>
    </row>
    <row r="93" spans="1:25">
      <c r="A93" s="1">
        <v>91</v>
      </c>
      <c r="B93" s="1" t="s">
        <v>1255</v>
      </c>
      <c r="C93" s="2" t="s">
        <v>1256</v>
      </c>
      <c r="D93" s="2" t="s">
        <v>1257</v>
      </c>
      <c r="E93" s="1" t="s">
        <v>393</v>
      </c>
      <c r="F93" s="1" t="s">
        <v>1258</v>
      </c>
      <c r="G93" s="1" t="s">
        <v>162</v>
      </c>
      <c r="H93" s="3">
        <f>DATE(2024,10,7)</f>
        <v>45572</v>
      </c>
      <c r="I93" s="3">
        <f>DATE(2024,10,7)</f>
        <v>45572</v>
      </c>
      <c r="J93" s="1" t="s">
        <v>54</v>
      </c>
      <c r="K93" s="1" t="s">
        <v>66</v>
      </c>
      <c r="M93" s="20">
        <v>92</v>
      </c>
      <c r="N93" s="20" t="s">
        <v>2528</v>
      </c>
      <c r="O93" s="20" t="s">
        <v>2529</v>
      </c>
      <c r="P93" s="21" t="s">
        <v>2632</v>
      </c>
      <c r="Q93" s="20" t="s">
        <v>2626</v>
      </c>
      <c r="R93" s="22">
        <v>44153</v>
      </c>
      <c r="T93" s="5">
        <v>92</v>
      </c>
      <c r="U93" s="6" t="s">
        <v>2756</v>
      </c>
      <c r="V93" s="6" t="s">
        <v>2757</v>
      </c>
      <c r="W93" s="7" t="s">
        <v>2850</v>
      </c>
      <c r="X93" s="5" t="s">
        <v>2759</v>
      </c>
      <c r="Y93" s="5">
        <v>2003</v>
      </c>
    </row>
    <row r="94" spans="1:25">
      <c r="A94" s="1">
        <v>92</v>
      </c>
      <c r="B94" s="1" t="s">
        <v>2250</v>
      </c>
      <c r="C94" s="2" t="s">
        <v>2251</v>
      </c>
      <c r="D94" s="2" t="s">
        <v>13</v>
      </c>
      <c r="E94" s="1" t="s">
        <v>617</v>
      </c>
      <c r="F94" s="1" t="s">
        <v>2252</v>
      </c>
      <c r="G94" s="1" t="s">
        <v>2510</v>
      </c>
      <c r="H94" s="3">
        <f>DATE(2024,9,9)</f>
        <v>45544</v>
      </c>
      <c r="I94" s="3">
        <f>DATE(2024,10,24)</f>
        <v>45589</v>
      </c>
      <c r="J94" s="1" t="s">
        <v>54</v>
      </c>
      <c r="K94" s="1" t="s">
        <v>66</v>
      </c>
      <c r="M94" s="20">
        <v>93</v>
      </c>
      <c r="N94" s="20" t="s">
        <v>2528</v>
      </c>
      <c r="O94" s="20" t="s">
        <v>2529</v>
      </c>
      <c r="P94" s="21" t="s">
        <v>2633</v>
      </c>
      <c r="Q94" s="23" t="s">
        <v>2611</v>
      </c>
      <c r="R94" s="22">
        <v>44154</v>
      </c>
      <c r="T94" s="5">
        <v>93</v>
      </c>
      <c r="U94" s="6" t="s">
        <v>2756</v>
      </c>
      <c r="V94" s="6" t="s">
        <v>2757</v>
      </c>
      <c r="W94" s="7" t="s">
        <v>2851</v>
      </c>
      <c r="X94" s="5" t="s">
        <v>2759</v>
      </c>
      <c r="Y94" s="5">
        <v>2003</v>
      </c>
    </row>
    <row r="95" spans="1:25">
      <c r="A95" s="1">
        <v>93</v>
      </c>
      <c r="B95" s="1" t="s">
        <v>361</v>
      </c>
      <c r="C95" s="2" t="s">
        <v>362</v>
      </c>
      <c r="D95" s="2" t="s">
        <v>363</v>
      </c>
      <c r="E95" s="1" t="s">
        <v>152</v>
      </c>
      <c r="F95" s="1" t="s">
        <v>364</v>
      </c>
      <c r="G95" s="1" t="s">
        <v>53</v>
      </c>
      <c r="H95" s="3">
        <f>DATE(2024,7,15)</f>
        <v>45488</v>
      </c>
      <c r="I95" s="3">
        <f>DATE(2024,8,27)</f>
        <v>45531</v>
      </c>
      <c r="J95" s="1" t="s">
        <v>54</v>
      </c>
      <c r="K95" s="1" t="s">
        <v>66</v>
      </c>
      <c r="M95" s="20">
        <v>94</v>
      </c>
      <c r="N95" s="20" t="s">
        <v>2528</v>
      </c>
      <c r="O95" s="20" t="s">
        <v>2529</v>
      </c>
      <c r="P95" s="21" t="s">
        <v>2634</v>
      </c>
      <c r="Q95" s="23" t="s">
        <v>2635</v>
      </c>
      <c r="R95" s="22">
        <v>44155</v>
      </c>
      <c r="T95" s="5">
        <v>94</v>
      </c>
      <c r="U95" s="6" t="s">
        <v>2756</v>
      </c>
      <c r="V95" s="6" t="s">
        <v>2757</v>
      </c>
      <c r="W95" s="8" t="s">
        <v>2852</v>
      </c>
      <c r="X95" s="5" t="s">
        <v>2759</v>
      </c>
      <c r="Y95" s="5">
        <v>2003</v>
      </c>
    </row>
    <row r="96" spans="1:25">
      <c r="A96" s="1">
        <v>94</v>
      </c>
      <c r="B96" s="1" t="s">
        <v>48</v>
      </c>
      <c r="C96" s="2" t="s">
        <v>49</v>
      </c>
      <c r="D96" s="2" t="s">
        <v>50</v>
      </c>
      <c r="E96" s="1" t="s">
        <v>51</v>
      </c>
      <c r="F96" s="1" t="s">
        <v>52</v>
      </c>
      <c r="G96" s="1" t="s">
        <v>53</v>
      </c>
      <c r="H96" s="3">
        <f>DATE(2024,3,25)</f>
        <v>45376</v>
      </c>
      <c r="I96" s="3">
        <f>DATE(2024,4,17)</f>
        <v>45399</v>
      </c>
      <c r="J96" s="1" t="s">
        <v>54</v>
      </c>
      <c r="K96" s="1" t="s">
        <v>55</v>
      </c>
      <c r="M96" s="20">
        <v>95</v>
      </c>
      <c r="N96" s="20" t="s">
        <v>2528</v>
      </c>
      <c r="O96" s="20" t="s">
        <v>2529</v>
      </c>
      <c r="P96" s="21" t="s">
        <v>2636</v>
      </c>
      <c r="Q96" s="23" t="s">
        <v>2615</v>
      </c>
      <c r="R96" s="22">
        <v>44156</v>
      </c>
      <c r="T96" s="5">
        <v>95</v>
      </c>
      <c r="U96" s="6" t="s">
        <v>2756</v>
      </c>
      <c r="V96" s="6" t="s">
        <v>2757</v>
      </c>
      <c r="W96" s="8" t="s">
        <v>2853</v>
      </c>
      <c r="X96" s="5" t="s">
        <v>2759</v>
      </c>
      <c r="Y96" s="5">
        <v>2003</v>
      </c>
    </row>
    <row r="97" spans="1:25">
      <c r="A97" s="1">
        <v>95</v>
      </c>
      <c r="B97" s="1" t="s">
        <v>1453</v>
      </c>
      <c r="C97" s="2" t="s">
        <v>1454</v>
      </c>
      <c r="D97" s="2" t="s">
        <v>1455</v>
      </c>
      <c r="E97" s="1" t="s">
        <v>591</v>
      </c>
      <c r="F97" s="1" t="s">
        <v>1456</v>
      </c>
      <c r="G97" s="1" t="s">
        <v>53</v>
      </c>
      <c r="H97" s="3">
        <f>DATE(2024,9,11)</f>
        <v>45546</v>
      </c>
      <c r="I97" s="3">
        <f>DATE(2024,9,30)</f>
        <v>45565</v>
      </c>
      <c r="J97" s="1" t="s">
        <v>54</v>
      </c>
      <c r="K97" s="1" t="s">
        <v>55</v>
      </c>
      <c r="M97" s="20">
        <v>96</v>
      </c>
      <c r="N97" s="20" t="s">
        <v>2528</v>
      </c>
      <c r="O97" s="20" t="s">
        <v>2529</v>
      </c>
      <c r="P97" s="21" t="s">
        <v>2637</v>
      </c>
      <c r="Q97" s="23" t="s">
        <v>2626</v>
      </c>
      <c r="R97" s="22">
        <v>44157</v>
      </c>
      <c r="T97" s="5">
        <v>96</v>
      </c>
      <c r="U97" s="6" t="s">
        <v>2756</v>
      </c>
      <c r="V97" s="6" t="s">
        <v>2757</v>
      </c>
      <c r="W97" s="7" t="s">
        <v>2854</v>
      </c>
      <c r="X97" s="5" t="s">
        <v>2759</v>
      </c>
      <c r="Y97" s="5">
        <v>2003</v>
      </c>
    </row>
    <row r="98" spans="1:25">
      <c r="A98" s="1">
        <v>96</v>
      </c>
      <c r="B98" s="1" t="s">
        <v>1842</v>
      </c>
      <c r="C98" s="2" t="s">
        <v>1843</v>
      </c>
      <c r="D98" s="2" t="s">
        <v>1844</v>
      </c>
      <c r="E98" s="1" t="s">
        <v>591</v>
      </c>
      <c r="F98" s="1" t="s">
        <v>1845</v>
      </c>
      <c r="G98" s="1" t="s">
        <v>53</v>
      </c>
      <c r="H98" s="3">
        <f>DATE(2024,6,4)</f>
        <v>45447</v>
      </c>
      <c r="I98" s="3">
        <f>DATE(2024,6,13)</f>
        <v>45456</v>
      </c>
      <c r="J98" s="1" t="s">
        <v>54</v>
      </c>
      <c r="K98" s="1" t="s">
        <v>55</v>
      </c>
      <c r="M98" s="20">
        <v>97</v>
      </c>
      <c r="N98" s="20" t="s">
        <v>2528</v>
      </c>
      <c r="O98" s="20" t="s">
        <v>2529</v>
      </c>
      <c r="P98" s="21" t="s">
        <v>2638</v>
      </c>
      <c r="Q98" s="23" t="s">
        <v>2615</v>
      </c>
      <c r="R98" s="22">
        <v>44158</v>
      </c>
      <c r="T98" s="5">
        <v>97</v>
      </c>
      <c r="U98" s="6" t="s">
        <v>2756</v>
      </c>
      <c r="V98" s="6" t="s">
        <v>2757</v>
      </c>
      <c r="W98" s="8" t="s">
        <v>2855</v>
      </c>
      <c r="X98" s="5" t="s">
        <v>2759</v>
      </c>
      <c r="Y98" s="5">
        <v>2003</v>
      </c>
    </row>
    <row r="99" spans="1:25">
      <c r="A99" s="1">
        <v>97</v>
      </c>
      <c r="B99" s="1" t="s">
        <v>259</v>
      </c>
      <c r="C99" s="2" t="s">
        <v>260</v>
      </c>
      <c r="D99" s="2" t="s">
        <v>261</v>
      </c>
      <c r="E99" s="1" t="s">
        <v>88</v>
      </c>
      <c r="F99" s="1" t="s">
        <v>262</v>
      </c>
      <c r="G99" s="1" t="s">
        <v>53</v>
      </c>
      <c r="H99" s="3">
        <f>DATE(2024,2,28)</f>
        <v>45350</v>
      </c>
      <c r="I99" s="3">
        <f>DATE(2024,3,5)</f>
        <v>45356</v>
      </c>
      <c r="J99" s="1" t="s">
        <v>54</v>
      </c>
      <c r="K99" s="1" t="s">
        <v>55</v>
      </c>
      <c r="M99" s="20">
        <v>98</v>
      </c>
      <c r="N99" s="20" t="s">
        <v>2528</v>
      </c>
      <c r="O99" s="20" t="s">
        <v>2529</v>
      </c>
      <c r="P99" s="21" t="s">
        <v>2639</v>
      </c>
      <c r="Q99" s="23" t="s">
        <v>2640</v>
      </c>
      <c r="R99" s="22">
        <v>44159</v>
      </c>
      <c r="T99" s="5">
        <v>98</v>
      </c>
      <c r="U99" s="6" t="s">
        <v>2756</v>
      </c>
      <c r="V99" s="6" t="s">
        <v>2757</v>
      </c>
      <c r="W99" s="8" t="s">
        <v>2856</v>
      </c>
      <c r="X99" s="5" t="s">
        <v>2759</v>
      </c>
      <c r="Y99" s="5">
        <v>2003</v>
      </c>
    </row>
    <row r="100" spans="1:25">
      <c r="A100" s="1">
        <v>98</v>
      </c>
      <c r="B100" s="1" t="s">
        <v>530</v>
      </c>
      <c r="C100" s="2" t="s">
        <v>531</v>
      </c>
      <c r="D100" s="2" t="s">
        <v>532</v>
      </c>
      <c r="E100" s="1" t="s">
        <v>533</v>
      </c>
      <c r="F100" s="1" t="s">
        <v>534</v>
      </c>
      <c r="G100" s="1" t="s">
        <v>53</v>
      </c>
      <c r="H100" s="3">
        <f>DATE(2024,5,22)</f>
        <v>45434</v>
      </c>
      <c r="I100" s="3">
        <f>DATE(2024,10,18)</f>
        <v>45583</v>
      </c>
      <c r="J100" s="1" t="s">
        <v>54</v>
      </c>
      <c r="K100" s="1" t="s">
        <v>55</v>
      </c>
      <c r="M100" s="20">
        <v>99</v>
      </c>
      <c r="N100" s="20" t="s">
        <v>2528</v>
      </c>
      <c r="O100" s="20" t="s">
        <v>2529</v>
      </c>
      <c r="P100" s="21" t="s">
        <v>2641</v>
      </c>
      <c r="Q100" s="23" t="s">
        <v>2640</v>
      </c>
      <c r="R100" s="22">
        <v>44160</v>
      </c>
      <c r="T100" s="5">
        <v>99</v>
      </c>
      <c r="U100" s="6" t="s">
        <v>2756</v>
      </c>
      <c r="V100" s="6" t="s">
        <v>2757</v>
      </c>
      <c r="W100" s="7" t="s">
        <v>2857</v>
      </c>
      <c r="X100" s="5" t="s">
        <v>2759</v>
      </c>
      <c r="Y100" s="5">
        <v>2003</v>
      </c>
    </row>
    <row r="101" spans="1:25">
      <c r="A101" s="1">
        <v>99</v>
      </c>
      <c r="B101" s="1" t="s">
        <v>905</v>
      </c>
      <c r="C101" s="2" t="s">
        <v>906</v>
      </c>
      <c r="D101" s="2" t="s">
        <v>907</v>
      </c>
      <c r="E101" s="1" t="s">
        <v>388</v>
      </c>
      <c r="F101" s="1" t="s">
        <v>908</v>
      </c>
      <c r="G101" s="1" t="s">
        <v>53</v>
      </c>
      <c r="H101" s="3">
        <f>DATE(2024,8,30)</f>
        <v>45534</v>
      </c>
      <c r="I101" s="3">
        <f>DATE(2024,8,14)</f>
        <v>45518</v>
      </c>
      <c r="J101" s="1" t="s">
        <v>54</v>
      </c>
      <c r="K101" s="1" t="s">
        <v>55</v>
      </c>
      <c r="M101" s="20">
        <v>100</v>
      </c>
      <c r="N101" s="20" t="s">
        <v>2528</v>
      </c>
      <c r="O101" s="20" t="s">
        <v>2529</v>
      </c>
      <c r="P101" s="21" t="s">
        <v>2642</v>
      </c>
      <c r="Q101" s="23" t="s">
        <v>2615</v>
      </c>
      <c r="R101" s="22">
        <v>44161</v>
      </c>
      <c r="T101" s="5">
        <v>100</v>
      </c>
      <c r="U101" s="6" t="s">
        <v>2756</v>
      </c>
      <c r="V101" s="6" t="s">
        <v>2757</v>
      </c>
      <c r="W101" s="7" t="s">
        <v>2858</v>
      </c>
      <c r="X101" s="5" t="s">
        <v>2759</v>
      </c>
      <c r="Y101" s="5">
        <v>2003</v>
      </c>
    </row>
    <row r="102" spans="1:25">
      <c r="A102" s="1">
        <v>100</v>
      </c>
      <c r="B102" s="1" t="s">
        <v>104</v>
      </c>
      <c r="C102" s="2" t="s">
        <v>105</v>
      </c>
      <c r="D102" s="2" t="s">
        <v>106</v>
      </c>
      <c r="E102" s="1" t="s">
        <v>51</v>
      </c>
      <c r="F102" s="1" t="s">
        <v>107</v>
      </c>
      <c r="G102" s="1" t="s">
        <v>53</v>
      </c>
      <c r="H102" s="3">
        <f>DATE(2024,8,21)</f>
        <v>45525</v>
      </c>
      <c r="I102" s="3">
        <f>DATE(2024,9,12)</f>
        <v>45547</v>
      </c>
      <c r="J102" s="1" t="s">
        <v>54</v>
      </c>
      <c r="K102" s="1" t="s">
        <v>55</v>
      </c>
      <c r="M102" s="20">
        <v>101</v>
      </c>
      <c r="N102" s="20" t="s">
        <v>2528</v>
      </c>
      <c r="O102" s="20" t="s">
        <v>2529</v>
      </c>
      <c r="P102" s="21" t="s">
        <v>2643</v>
      </c>
      <c r="Q102" s="23" t="s">
        <v>2618</v>
      </c>
      <c r="R102" s="22">
        <v>44162</v>
      </c>
      <c r="T102" s="5">
        <v>101</v>
      </c>
      <c r="U102" s="6" t="s">
        <v>2756</v>
      </c>
      <c r="V102" s="6" t="s">
        <v>2757</v>
      </c>
      <c r="W102" s="7" t="s">
        <v>2859</v>
      </c>
      <c r="X102" s="5" t="s">
        <v>2759</v>
      </c>
      <c r="Y102" s="5">
        <v>2003</v>
      </c>
    </row>
    <row r="103" spans="1:25">
      <c r="A103" s="1">
        <v>101</v>
      </c>
      <c r="B103" s="1" t="s">
        <v>390</v>
      </c>
      <c r="C103" s="2" t="s">
        <v>391</v>
      </c>
      <c r="D103" s="2" t="s">
        <v>392</v>
      </c>
      <c r="E103" s="1" t="s">
        <v>393</v>
      </c>
      <c r="F103" s="1" t="s">
        <v>394</v>
      </c>
      <c r="G103" s="1" t="s">
        <v>131</v>
      </c>
      <c r="H103" s="3">
        <f>DATE(2024,7,25)</f>
        <v>45498</v>
      </c>
      <c r="I103" s="3">
        <f>DATE(2024,7,16)</f>
        <v>45489</v>
      </c>
      <c r="J103" s="1" t="s">
        <v>54</v>
      </c>
      <c r="K103" s="1" t="s">
        <v>55</v>
      </c>
      <c r="M103" s="20">
        <v>102</v>
      </c>
      <c r="N103" s="20" t="s">
        <v>2528</v>
      </c>
      <c r="O103" s="20" t="s">
        <v>2529</v>
      </c>
      <c r="P103" s="21" t="s">
        <v>2644</v>
      </c>
      <c r="Q103" s="23" t="s">
        <v>2615</v>
      </c>
      <c r="R103" s="22">
        <v>44163</v>
      </c>
      <c r="T103" s="5">
        <v>102</v>
      </c>
      <c r="U103" s="6" t="s">
        <v>2756</v>
      </c>
      <c r="V103" s="6" t="s">
        <v>2757</v>
      </c>
      <c r="W103" s="7" t="s">
        <v>2860</v>
      </c>
      <c r="X103" s="5" t="s">
        <v>2759</v>
      </c>
      <c r="Y103" s="5">
        <v>2003</v>
      </c>
    </row>
    <row r="104" spans="1:25">
      <c r="A104" s="1">
        <v>102</v>
      </c>
      <c r="B104" s="1" t="s">
        <v>331</v>
      </c>
      <c r="C104" s="2" t="s">
        <v>332</v>
      </c>
      <c r="D104" s="2" t="s">
        <v>333</v>
      </c>
      <c r="E104" s="1" t="s">
        <v>334</v>
      </c>
      <c r="F104" s="1" t="s">
        <v>335</v>
      </c>
      <c r="G104" s="1" t="s">
        <v>162</v>
      </c>
      <c r="H104" s="3">
        <f>DATE(2024,5,27)</f>
        <v>45439</v>
      </c>
      <c r="I104" s="3">
        <f>DATE(2024,8,21)</f>
        <v>45525</v>
      </c>
      <c r="J104" s="1" t="s">
        <v>54</v>
      </c>
      <c r="K104" s="1" t="s">
        <v>154</v>
      </c>
      <c r="M104" s="20">
        <v>103</v>
      </c>
      <c r="N104" s="20" t="s">
        <v>2528</v>
      </c>
      <c r="O104" s="20" t="s">
        <v>2529</v>
      </c>
      <c r="P104" s="21" t="s">
        <v>2645</v>
      </c>
      <c r="Q104" s="23" t="s">
        <v>2620</v>
      </c>
      <c r="R104" s="22">
        <v>44164</v>
      </c>
      <c r="T104" s="5">
        <v>103</v>
      </c>
      <c r="U104" s="6" t="s">
        <v>2756</v>
      </c>
      <c r="V104" s="6" t="s">
        <v>2757</v>
      </c>
      <c r="W104" s="7" t="s">
        <v>2861</v>
      </c>
      <c r="X104" s="5" t="s">
        <v>2759</v>
      </c>
      <c r="Y104" s="5">
        <v>2003</v>
      </c>
    </row>
    <row r="105" spans="1:25">
      <c r="A105" s="1">
        <v>103</v>
      </c>
      <c r="B105" s="1" t="s">
        <v>745</v>
      </c>
      <c r="C105" s="2" t="s">
        <v>746</v>
      </c>
      <c r="D105" s="2" t="s">
        <v>747</v>
      </c>
      <c r="E105" s="1" t="s">
        <v>748</v>
      </c>
      <c r="F105" s="1" t="s">
        <v>749</v>
      </c>
      <c r="G105" s="1" t="s">
        <v>2510</v>
      </c>
      <c r="H105" s="3">
        <f>DATE(2024,7,25)</f>
        <v>45498</v>
      </c>
      <c r="I105" s="3">
        <f>DATE(2024,8,13)</f>
        <v>45517</v>
      </c>
      <c r="J105" s="1" t="s">
        <v>54</v>
      </c>
      <c r="K105" s="1" t="s">
        <v>154</v>
      </c>
      <c r="M105" s="20">
        <v>104</v>
      </c>
      <c r="N105" s="20" t="s">
        <v>2528</v>
      </c>
      <c r="O105" s="20" t="s">
        <v>2529</v>
      </c>
      <c r="P105" s="21" t="s">
        <v>2646</v>
      </c>
      <c r="Q105" s="23" t="s">
        <v>2615</v>
      </c>
      <c r="R105" s="22">
        <v>44165</v>
      </c>
      <c r="T105" s="5">
        <v>104</v>
      </c>
      <c r="U105" s="6" t="s">
        <v>2756</v>
      </c>
      <c r="V105" s="6" t="s">
        <v>2757</v>
      </c>
      <c r="W105" s="7" t="s">
        <v>2862</v>
      </c>
      <c r="X105" s="5" t="s">
        <v>2759</v>
      </c>
      <c r="Y105" s="5">
        <v>2003</v>
      </c>
    </row>
    <row r="106" spans="1:25">
      <c r="A106" s="1">
        <v>104</v>
      </c>
      <c r="B106" s="1" t="s">
        <v>1410</v>
      </c>
      <c r="C106" s="2" t="s">
        <v>1411</v>
      </c>
      <c r="D106" s="2" t="s">
        <v>1412</v>
      </c>
      <c r="E106" s="1" t="s">
        <v>209</v>
      </c>
      <c r="F106" s="1" t="s">
        <v>1413</v>
      </c>
      <c r="G106" s="1" t="s">
        <v>53</v>
      </c>
      <c r="H106" s="3">
        <f>DATE(2024,10,9)</f>
        <v>45574</v>
      </c>
      <c r="I106" s="3">
        <f>DATE(2024,10,21)</f>
        <v>45586</v>
      </c>
      <c r="J106" s="1" t="s">
        <v>54</v>
      </c>
      <c r="K106" s="1" t="s">
        <v>154</v>
      </c>
      <c r="M106" s="20">
        <v>105</v>
      </c>
      <c r="N106" s="20" t="s">
        <v>2528</v>
      </c>
      <c r="O106" s="20" t="s">
        <v>2529</v>
      </c>
      <c r="P106" s="21" t="s">
        <v>2647</v>
      </c>
      <c r="Q106" s="23" t="s">
        <v>2615</v>
      </c>
      <c r="R106" s="22">
        <v>44166</v>
      </c>
      <c r="T106" s="5">
        <v>105</v>
      </c>
      <c r="U106" s="6" t="s">
        <v>2756</v>
      </c>
      <c r="V106" s="6" t="s">
        <v>2757</v>
      </c>
      <c r="W106" s="7" t="s">
        <v>2863</v>
      </c>
      <c r="X106" s="5" t="s">
        <v>2759</v>
      </c>
      <c r="Y106" s="5">
        <v>2003</v>
      </c>
    </row>
    <row r="107" spans="1:25">
      <c r="A107" s="1">
        <v>105</v>
      </c>
      <c r="B107" s="1" t="s">
        <v>1699</v>
      </c>
      <c r="C107" s="2" t="s">
        <v>1700</v>
      </c>
      <c r="D107" s="2" t="s">
        <v>1701</v>
      </c>
      <c r="E107" s="1" t="s">
        <v>591</v>
      </c>
      <c r="F107" s="1" t="s">
        <v>1702</v>
      </c>
      <c r="G107" s="1" t="s">
        <v>53</v>
      </c>
      <c r="H107" s="3">
        <f>DATE(2024,8,21)</f>
        <v>45525</v>
      </c>
      <c r="I107" s="3">
        <f>DATE(2024,9,3)</f>
        <v>45538</v>
      </c>
      <c r="J107" s="1" t="s">
        <v>54</v>
      </c>
      <c r="K107" s="1" t="s">
        <v>154</v>
      </c>
      <c r="M107" s="20">
        <v>106</v>
      </c>
      <c r="N107" s="20" t="s">
        <v>2528</v>
      </c>
      <c r="O107" s="20" t="s">
        <v>2529</v>
      </c>
      <c r="P107" s="21" t="s">
        <v>2648</v>
      </c>
      <c r="Q107" s="23" t="s">
        <v>2649</v>
      </c>
      <c r="R107" s="22">
        <v>44167</v>
      </c>
      <c r="T107" s="5">
        <v>106</v>
      </c>
      <c r="U107" s="6" t="s">
        <v>2756</v>
      </c>
      <c r="V107" s="6" t="s">
        <v>2757</v>
      </c>
      <c r="W107" s="7" t="s">
        <v>2864</v>
      </c>
      <c r="X107" s="5" t="s">
        <v>2759</v>
      </c>
      <c r="Y107" s="5">
        <v>2003</v>
      </c>
    </row>
    <row r="108" spans="1:25">
      <c r="A108" s="1">
        <v>106</v>
      </c>
      <c r="B108" s="1" t="s">
        <v>2420</v>
      </c>
      <c r="C108" s="2" t="s">
        <v>2421</v>
      </c>
      <c r="D108" s="2" t="s">
        <v>2422</v>
      </c>
      <c r="E108" s="1" t="s">
        <v>729</v>
      </c>
      <c r="F108" s="1" t="s">
        <v>2423</v>
      </c>
      <c r="G108" s="1" t="s">
        <v>53</v>
      </c>
      <c r="H108" s="3">
        <f>DATE(2024,8,9)</f>
        <v>45513</v>
      </c>
      <c r="I108" s="3">
        <f>DATE(2024,8,23)</f>
        <v>45527</v>
      </c>
      <c r="J108" s="1" t="s">
        <v>54</v>
      </c>
      <c r="K108" s="1" t="s">
        <v>154</v>
      </c>
      <c r="M108" s="20">
        <v>107</v>
      </c>
      <c r="N108" s="20" t="s">
        <v>2528</v>
      </c>
      <c r="O108" s="20" t="s">
        <v>2529</v>
      </c>
      <c r="P108" s="21" t="s">
        <v>2650</v>
      </c>
      <c r="Q108" s="23" t="s">
        <v>2615</v>
      </c>
      <c r="R108" s="22">
        <v>44168</v>
      </c>
      <c r="T108" s="5">
        <v>107</v>
      </c>
      <c r="U108" s="6" t="s">
        <v>2756</v>
      </c>
      <c r="V108" s="6" t="s">
        <v>2757</v>
      </c>
      <c r="W108" s="7" t="s">
        <v>2865</v>
      </c>
      <c r="X108" s="5" t="s">
        <v>2759</v>
      </c>
      <c r="Y108" s="5">
        <v>2003</v>
      </c>
    </row>
    <row r="109" spans="1:25">
      <c r="A109" s="1">
        <v>107</v>
      </c>
      <c r="B109" s="1" t="s">
        <v>1387</v>
      </c>
      <c r="C109" s="2" t="s">
        <v>1388</v>
      </c>
      <c r="D109" s="2" t="s">
        <v>1389</v>
      </c>
      <c r="E109" s="1" t="s">
        <v>1390</v>
      </c>
      <c r="F109" s="1" t="s">
        <v>1391</v>
      </c>
      <c r="G109" s="1" t="s">
        <v>53</v>
      </c>
      <c r="H109" s="3">
        <f>DATE(2024,5,10)</f>
        <v>45422</v>
      </c>
      <c r="I109" s="3">
        <f>DATE(2024,6,3)</f>
        <v>45446</v>
      </c>
      <c r="J109" s="1" t="s">
        <v>54</v>
      </c>
      <c r="K109" s="1" t="s">
        <v>154</v>
      </c>
      <c r="M109" s="20">
        <v>108</v>
      </c>
      <c r="N109" s="20" t="s">
        <v>2528</v>
      </c>
      <c r="O109" s="20" t="s">
        <v>2529</v>
      </c>
      <c r="P109" s="21" t="s">
        <v>2651</v>
      </c>
      <c r="Q109" s="23" t="s">
        <v>2620</v>
      </c>
      <c r="R109" s="22">
        <v>44169</v>
      </c>
      <c r="T109" s="5">
        <v>108</v>
      </c>
      <c r="U109" s="6" t="s">
        <v>2756</v>
      </c>
      <c r="V109" s="6" t="s">
        <v>2757</v>
      </c>
      <c r="W109" s="7" t="s">
        <v>2866</v>
      </c>
      <c r="X109" s="5" t="s">
        <v>2759</v>
      </c>
      <c r="Y109" s="5">
        <v>2003</v>
      </c>
    </row>
    <row r="110" spans="1:25">
      <c r="A110" s="1">
        <v>108</v>
      </c>
      <c r="B110" s="1" t="s">
        <v>1103</v>
      </c>
      <c r="C110" s="2" t="s">
        <v>1104</v>
      </c>
      <c r="D110" s="2" t="s">
        <v>1105</v>
      </c>
      <c r="E110" s="1" t="s">
        <v>973</v>
      </c>
      <c r="F110" s="1" t="s">
        <v>1106</v>
      </c>
      <c r="G110" s="1" t="s">
        <v>2510</v>
      </c>
      <c r="H110" s="3">
        <f>DATE(2024,8,26)</f>
        <v>45530</v>
      </c>
      <c r="I110" s="3">
        <f>DATE(2024,8,22)</f>
        <v>45526</v>
      </c>
      <c r="J110" s="1" t="s">
        <v>54</v>
      </c>
      <c r="K110" s="1" t="s">
        <v>154</v>
      </c>
      <c r="M110" s="20">
        <v>109</v>
      </c>
      <c r="N110" s="20" t="s">
        <v>2528</v>
      </c>
      <c r="O110" s="20" t="s">
        <v>2529</v>
      </c>
      <c r="P110" s="21" t="s">
        <v>2652</v>
      </c>
      <c r="Q110" s="23" t="s">
        <v>2615</v>
      </c>
      <c r="R110" s="22">
        <v>44170</v>
      </c>
      <c r="T110" s="5">
        <v>109</v>
      </c>
      <c r="U110" s="6" t="s">
        <v>2756</v>
      </c>
      <c r="V110" s="6" t="s">
        <v>2757</v>
      </c>
      <c r="W110" s="7" t="s">
        <v>2867</v>
      </c>
      <c r="X110" s="5" t="s">
        <v>2759</v>
      </c>
      <c r="Y110" s="5">
        <v>2003</v>
      </c>
    </row>
    <row r="111" spans="1:25">
      <c r="A111" s="1">
        <v>109</v>
      </c>
      <c r="B111" s="1" t="s">
        <v>852</v>
      </c>
      <c r="C111" s="2" t="s">
        <v>853</v>
      </c>
      <c r="D111" s="2" t="s">
        <v>854</v>
      </c>
      <c r="E111" s="1" t="s">
        <v>165</v>
      </c>
      <c r="F111" s="1" t="s">
        <v>855</v>
      </c>
      <c r="G111" s="1" t="s">
        <v>162</v>
      </c>
      <c r="H111" s="3">
        <f>DATE(2024,8,19)</f>
        <v>45523</v>
      </c>
      <c r="I111" s="3">
        <f>DATE(2024,8,26)</f>
        <v>45530</v>
      </c>
      <c r="J111" s="1" t="s">
        <v>54</v>
      </c>
      <c r="K111" s="1" t="s">
        <v>154</v>
      </c>
      <c r="M111" s="20">
        <v>110</v>
      </c>
      <c r="N111" s="20" t="s">
        <v>2528</v>
      </c>
      <c r="O111" s="20" t="s">
        <v>2529</v>
      </c>
      <c r="P111" s="21" t="s">
        <v>2653</v>
      </c>
      <c r="Q111" s="23" t="s">
        <v>2613</v>
      </c>
      <c r="R111" s="22">
        <v>44171</v>
      </c>
      <c r="T111" s="5">
        <v>110</v>
      </c>
      <c r="U111" s="6" t="s">
        <v>2756</v>
      </c>
      <c r="V111" s="6" t="s">
        <v>2757</v>
      </c>
      <c r="W111" s="7" t="s">
        <v>2868</v>
      </c>
      <c r="X111" s="5" t="s">
        <v>2759</v>
      </c>
      <c r="Y111" s="5">
        <v>2003</v>
      </c>
    </row>
    <row r="112" spans="1:25">
      <c r="A112" s="1">
        <v>110</v>
      </c>
      <c r="B112" s="1" t="s">
        <v>535</v>
      </c>
      <c r="C112" s="2" t="s">
        <v>536</v>
      </c>
      <c r="D112" s="2" t="s">
        <v>537</v>
      </c>
      <c r="E112" s="1" t="s">
        <v>294</v>
      </c>
      <c r="F112" s="1" t="s">
        <v>538</v>
      </c>
      <c r="G112" s="1" t="s">
        <v>53</v>
      </c>
      <c r="H112" s="3">
        <f>DATE(2024,3,20)</f>
        <v>45371</v>
      </c>
      <c r="I112" s="3">
        <f>DATE(2024,3,28)</f>
        <v>45379</v>
      </c>
      <c r="J112" s="1" t="s">
        <v>54</v>
      </c>
      <c r="K112" s="1" t="s">
        <v>154</v>
      </c>
      <c r="M112" s="20">
        <v>111</v>
      </c>
      <c r="N112" s="20" t="s">
        <v>2528</v>
      </c>
      <c r="O112" s="20" t="s">
        <v>2529</v>
      </c>
      <c r="P112" s="21" t="s">
        <v>2654</v>
      </c>
      <c r="Q112" s="23" t="s">
        <v>2585</v>
      </c>
      <c r="R112" s="22">
        <v>44172</v>
      </c>
    </row>
    <row r="113" spans="1:18">
      <c r="A113" s="1">
        <v>111</v>
      </c>
      <c r="B113" s="1" t="s">
        <v>1176</v>
      </c>
      <c r="C113" s="2" t="s">
        <v>1177</v>
      </c>
      <c r="D113" s="2" t="s">
        <v>1178</v>
      </c>
      <c r="E113" s="1" t="s">
        <v>1179</v>
      </c>
      <c r="F113" s="1" t="s">
        <v>1180</v>
      </c>
      <c r="G113" s="1" t="s">
        <v>2510</v>
      </c>
      <c r="H113" s="3">
        <f>DATE(2024,5,10)</f>
        <v>45422</v>
      </c>
      <c r="I113" s="3">
        <f>DATE(2024,8,5)</f>
        <v>45509</v>
      </c>
      <c r="J113" s="1" t="s">
        <v>54</v>
      </c>
      <c r="K113" s="1" t="s">
        <v>154</v>
      </c>
      <c r="M113" s="20">
        <v>112</v>
      </c>
      <c r="N113" s="20" t="s">
        <v>2528</v>
      </c>
      <c r="O113" s="20" t="s">
        <v>2529</v>
      </c>
      <c r="P113" s="21" t="s">
        <v>2655</v>
      </c>
      <c r="Q113" s="23" t="s">
        <v>2656</v>
      </c>
      <c r="R113" s="22">
        <v>44173</v>
      </c>
    </row>
    <row r="114" spans="1:18">
      <c r="A114" s="1">
        <v>112</v>
      </c>
      <c r="B114" s="1" t="s">
        <v>150</v>
      </c>
      <c r="C114" s="2" t="s">
        <v>151</v>
      </c>
      <c r="D114" s="2" t="s">
        <v>13</v>
      </c>
      <c r="E114" s="1" t="s">
        <v>152</v>
      </c>
      <c r="F114" s="1" t="s">
        <v>153</v>
      </c>
      <c r="G114" s="1" t="s">
        <v>53</v>
      </c>
      <c r="H114" s="3">
        <f>DATE(2024,1,17)</f>
        <v>45308</v>
      </c>
      <c r="I114" s="3">
        <f>DATE(2024,2,16)</f>
        <v>45338</v>
      </c>
      <c r="J114" s="1" t="s">
        <v>54</v>
      </c>
      <c r="K114" s="1" t="s">
        <v>154</v>
      </c>
      <c r="M114" s="20">
        <v>113</v>
      </c>
      <c r="N114" s="20" t="s">
        <v>2528</v>
      </c>
      <c r="O114" s="20" t="s">
        <v>2529</v>
      </c>
      <c r="P114" s="21" t="s">
        <v>2657</v>
      </c>
      <c r="Q114" s="20" t="s">
        <v>2615</v>
      </c>
      <c r="R114" s="22">
        <v>44174</v>
      </c>
    </row>
    <row r="115" spans="1:18">
      <c r="A115" s="1">
        <v>113</v>
      </c>
      <c r="B115" s="1" t="s">
        <v>1785</v>
      </c>
      <c r="C115" s="2" t="s">
        <v>1786</v>
      </c>
      <c r="D115" s="2" t="s">
        <v>1787</v>
      </c>
      <c r="E115" s="1" t="s">
        <v>973</v>
      </c>
      <c r="F115" s="1" t="s">
        <v>1788</v>
      </c>
      <c r="G115" s="1" t="s">
        <v>2510</v>
      </c>
      <c r="H115" s="3">
        <f>DATE(2024,6,27)</f>
        <v>45470</v>
      </c>
      <c r="I115" s="3">
        <f>DATE(2024,6,24)</f>
        <v>45467</v>
      </c>
      <c r="J115" s="1" t="s">
        <v>54</v>
      </c>
      <c r="K115" s="1" t="s">
        <v>154</v>
      </c>
      <c r="M115" s="20">
        <v>114</v>
      </c>
      <c r="N115" s="20" t="s">
        <v>2528</v>
      </c>
      <c r="O115" s="20" t="s">
        <v>2529</v>
      </c>
      <c r="P115" s="21" t="s">
        <v>2520</v>
      </c>
      <c r="Q115" s="23" t="s">
        <v>2656</v>
      </c>
      <c r="R115" s="22">
        <v>44175</v>
      </c>
    </row>
    <row r="116" spans="1:18">
      <c r="A116" s="1">
        <v>114</v>
      </c>
      <c r="B116" s="1" t="s">
        <v>291</v>
      </c>
      <c r="C116" s="2" t="s">
        <v>292</v>
      </c>
      <c r="D116" s="2" t="s">
        <v>293</v>
      </c>
      <c r="E116" s="1" t="s">
        <v>294</v>
      </c>
      <c r="F116" s="1" t="s">
        <v>295</v>
      </c>
      <c r="G116" s="1" t="s">
        <v>53</v>
      </c>
      <c r="H116" s="3">
        <f>DATE(2024,8,20)</f>
        <v>45524</v>
      </c>
      <c r="I116" s="3">
        <f>DATE(2024,8,27)</f>
        <v>45531</v>
      </c>
      <c r="J116" s="1" t="s">
        <v>54</v>
      </c>
      <c r="K116" s="1" t="s">
        <v>154</v>
      </c>
      <c r="M116" s="20">
        <v>115</v>
      </c>
      <c r="N116" s="20" t="s">
        <v>2528</v>
      </c>
      <c r="O116" s="20" t="s">
        <v>2529</v>
      </c>
      <c r="P116" s="21" t="s">
        <v>2658</v>
      </c>
      <c r="Q116" s="23" t="s">
        <v>2659</v>
      </c>
      <c r="R116" s="22">
        <v>44176</v>
      </c>
    </row>
    <row r="117" spans="1:18">
      <c r="A117" s="1">
        <v>115</v>
      </c>
      <c r="B117" s="1" t="s">
        <v>1128</v>
      </c>
      <c r="C117" s="2" t="s">
        <v>1129</v>
      </c>
      <c r="D117" s="2" t="s">
        <v>1130</v>
      </c>
      <c r="E117" s="1" t="s">
        <v>765</v>
      </c>
      <c r="F117" s="1" t="s">
        <v>1131</v>
      </c>
      <c r="G117" s="1" t="s">
        <v>2510</v>
      </c>
      <c r="H117" s="3">
        <f>DATE(2024,7,31)</f>
        <v>45504</v>
      </c>
      <c r="I117" s="3">
        <f>DATE(2024,7,25)</f>
        <v>45498</v>
      </c>
      <c r="J117" s="1" t="s">
        <v>54</v>
      </c>
      <c r="K117" s="1" t="s">
        <v>154</v>
      </c>
      <c r="M117" s="20">
        <v>116</v>
      </c>
      <c r="N117" s="20" t="s">
        <v>2528</v>
      </c>
      <c r="O117" s="20" t="s">
        <v>2529</v>
      </c>
      <c r="P117" s="21" t="s">
        <v>2660</v>
      </c>
      <c r="Q117" s="23" t="s">
        <v>2656</v>
      </c>
      <c r="R117" s="22">
        <v>44177</v>
      </c>
    </row>
    <row r="118" spans="1:18">
      <c r="A118" s="1">
        <v>116</v>
      </c>
      <c r="B118" s="1" t="s">
        <v>1703</v>
      </c>
      <c r="C118" s="2" t="s">
        <v>1704</v>
      </c>
      <c r="D118" s="2" t="s">
        <v>1705</v>
      </c>
      <c r="E118" s="1" t="s">
        <v>1706</v>
      </c>
      <c r="F118" s="1" t="s">
        <v>1707</v>
      </c>
      <c r="G118" s="1" t="s">
        <v>53</v>
      </c>
      <c r="H118" s="3">
        <f>DATE(2024,5,13)</f>
        <v>45425</v>
      </c>
      <c r="I118" s="3">
        <f>DATE(2024,6,28)</f>
        <v>45471</v>
      </c>
      <c r="J118" s="1" t="s">
        <v>54</v>
      </c>
      <c r="K118" s="1" t="s">
        <v>154</v>
      </c>
      <c r="M118" s="20">
        <v>117</v>
      </c>
      <c r="N118" s="20" t="s">
        <v>2528</v>
      </c>
      <c r="O118" s="20" t="s">
        <v>2529</v>
      </c>
      <c r="P118" s="21" t="s">
        <v>2661</v>
      </c>
      <c r="Q118" s="23" t="s">
        <v>2585</v>
      </c>
      <c r="R118" s="22">
        <v>44178</v>
      </c>
    </row>
    <row r="119" spans="1:18">
      <c r="A119" s="1">
        <v>117</v>
      </c>
      <c r="B119" s="1" t="s">
        <v>796</v>
      </c>
      <c r="C119" s="2" t="s">
        <v>797</v>
      </c>
      <c r="D119" s="2" t="s">
        <v>798</v>
      </c>
      <c r="E119" s="1" t="s">
        <v>388</v>
      </c>
      <c r="F119" s="1" t="s">
        <v>799</v>
      </c>
      <c r="G119" s="1" t="s">
        <v>53</v>
      </c>
      <c r="H119" s="3">
        <f>DATE(2024,2,10)</f>
        <v>45332</v>
      </c>
      <c r="I119" s="3">
        <f>DATE(2024,1,29)</f>
        <v>45320</v>
      </c>
      <c r="J119" s="1" t="s">
        <v>54</v>
      </c>
      <c r="K119" s="1" t="s">
        <v>154</v>
      </c>
      <c r="M119" s="20">
        <v>118</v>
      </c>
      <c r="N119" s="20" t="s">
        <v>2528</v>
      </c>
      <c r="O119" s="20" t="s">
        <v>2529</v>
      </c>
      <c r="P119" s="21" t="s">
        <v>2662</v>
      </c>
      <c r="Q119" s="23" t="s">
        <v>2663</v>
      </c>
      <c r="R119" s="22">
        <v>44179</v>
      </c>
    </row>
    <row r="120" spans="1:18">
      <c r="A120" s="1">
        <v>118</v>
      </c>
      <c r="B120" s="1" t="s">
        <v>818</v>
      </c>
      <c r="C120" s="2" t="s">
        <v>819</v>
      </c>
      <c r="D120" s="2" t="s">
        <v>13</v>
      </c>
      <c r="E120" s="1" t="s">
        <v>820</v>
      </c>
      <c r="F120" s="1" t="s">
        <v>821</v>
      </c>
      <c r="G120" s="1" t="s">
        <v>2510</v>
      </c>
      <c r="H120" s="3">
        <f>DATE(2024,8,8)</f>
        <v>45512</v>
      </c>
      <c r="I120" s="3">
        <f>DATE(2024,8,20)</f>
        <v>45524</v>
      </c>
      <c r="J120" s="1" t="s">
        <v>54</v>
      </c>
      <c r="K120" s="1" t="s">
        <v>154</v>
      </c>
      <c r="M120" s="20">
        <v>119</v>
      </c>
      <c r="N120" s="20" t="s">
        <v>2528</v>
      </c>
      <c r="O120" s="20" t="s">
        <v>2529</v>
      </c>
      <c r="P120" s="21" t="s">
        <v>2664</v>
      </c>
      <c r="Q120" s="23" t="s">
        <v>2656</v>
      </c>
      <c r="R120" s="22">
        <v>44180</v>
      </c>
    </row>
    <row r="121" spans="1:18">
      <c r="A121" s="1">
        <v>119</v>
      </c>
      <c r="B121" s="1" t="s">
        <v>2125</v>
      </c>
      <c r="C121" s="2" t="s">
        <v>2126</v>
      </c>
      <c r="D121" s="2" t="s">
        <v>13</v>
      </c>
      <c r="E121" s="1" t="s">
        <v>656</v>
      </c>
      <c r="F121" s="1" t="s">
        <v>2127</v>
      </c>
      <c r="G121" s="1" t="s">
        <v>2510</v>
      </c>
      <c r="H121" s="3">
        <f>DATE(2024,8,10)</f>
        <v>45514</v>
      </c>
      <c r="I121" s="3">
        <f>DATE(2024,8,19)</f>
        <v>45523</v>
      </c>
      <c r="J121" s="1" t="s">
        <v>54</v>
      </c>
      <c r="K121" s="1" t="s">
        <v>154</v>
      </c>
      <c r="M121" s="20">
        <v>120</v>
      </c>
      <c r="N121" s="20" t="s">
        <v>2528</v>
      </c>
      <c r="O121" s="20" t="s">
        <v>2529</v>
      </c>
      <c r="P121" s="21" t="s">
        <v>2665</v>
      </c>
      <c r="Q121" s="23" t="s">
        <v>2656</v>
      </c>
      <c r="R121" s="22">
        <v>44181</v>
      </c>
    </row>
    <row r="122" spans="1:18">
      <c r="A122" s="1">
        <v>120</v>
      </c>
      <c r="B122" s="1" t="s">
        <v>2311</v>
      </c>
      <c r="C122" s="2" t="s">
        <v>2312</v>
      </c>
      <c r="D122" s="2" t="s">
        <v>13</v>
      </c>
      <c r="E122" s="1" t="s">
        <v>2168</v>
      </c>
      <c r="F122" s="1" t="s">
        <v>740</v>
      </c>
      <c r="G122" s="1" t="s">
        <v>2510</v>
      </c>
      <c r="H122" s="3">
        <f>DATE(2024,8,8)</f>
        <v>45512</v>
      </c>
      <c r="I122" s="3">
        <f>DATE(2024,8,26)</f>
        <v>45530</v>
      </c>
      <c r="J122" s="1" t="s">
        <v>16</v>
      </c>
      <c r="K122" s="1" t="s">
        <v>632</v>
      </c>
      <c r="M122" s="20">
        <v>121</v>
      </c>
      <c r="N122" s="20" t="s">
        <v>2528</v>
      </c>
      <c r="O122" s="20" t="s">
        <v>2529</v>
      </c>
      <c r="P122" s="21" t="s">
        <v>2666</v>
      </c>
      <c r="Q122" s="23" t="s">
        <v>2656</v>
      </c>
      <c r="R122" s="22">
        <v>44182</v>
      </c>
    </row>
    <row r="123" spans="1:18">
      <c r="A123" s="1">
        <v>121</v>
      </c>
      <c r="B123" s="1" t="s">
        <v>2157</v>
      </c>
      <c r="C123" s="2" t="s">
        <v>2158</v>
      </c>
      <c r="D123" s="2" t="s">
        <v>13</v>
      </c>
      <c r="E123" s="1" t="s">
        <v>1947</v>
      </c>
      <c r="F123" s="1" t="s">
        <v>2159</v>
      </c>
      <c r="G123" s="1" t="s">
        <v>2510</v>
      </c>
      <c r="H123" s="3">
        <f>DATE(2024,6,25)</f>
        <v>45468</v>
      </c>
      <c r="I123" s="3">
        <f>DATE(2024,7,11)</f>
        <v>45484</v>
      </c>
      <c r="J123" s="1" t="s">
        <v>16</v>
      </c>
      <c r="K123" s="1" t="s">
        <v>632</v>
      </c>
      <c r="M123" s="20">
        <v>122</v>
      </c>
      <c r="N123" s="20" t="s">
        <v>2528</v>
      </c>
      <c r="O123" s="20" t="s">
        <v>2529</v>
      </c>
      <c r="P123" s="21" t="s">
        <v>2667</v>
      </c>
      <c r="Q123" s="23" t="s">
        <v>2624</v>
      </c>
      <c r="R123" s="22">
        <v>44183</v>
      </c>
    </row>
    <row r="124" spans="1:18">
      <c r="A124" s="1">
        <v>122</v>
      </c>
      <c r="B124" s="1" t="s">
        <v>1231</v>
      </c>
      <c r="C124" s="2" t="s">
        <v>1232</v>
      </c>
      <c r="D124" s="2" t="s">
        <v>1233</v>
      </c>
      <c r="E124" s="1" t="s">
        <v>824</v>
      </c>
      <c r="F124" s="1" t="s">
        <v>1234</v>
      </c>
      <c r="G124" s="1" t="s">
        <v>2510</v>
      </c>
      <c r="H124" s="3">
        <f>DATE(2024,9,13)</f>
        <v>45548</v>
      </c>
      <c r="I124" s="3">
        <f>DATE(2024,10,7)</f>
        <v>45572</v>
      </c>
      <c r="J124" s="1" t="s">
        <v>16</v>
      </c>
      <c r="K124" s="1" t="s">
        <v>632</v>
      </c>
      <c r="M124" s="20">
        <v>123</v>
      </c>
      <c r="N124" s="20" t="s">
        <v>2528</v>
      </c>
      <c r="O124" s="20" t="s">
        <v>2529</v>
      </c>
      <c r="P124" s="21" t="s">
        <v>2668</v>
      </c>
      <c r="Q124" s="23" t="s">
        <v>2663</v>
      </c>
      <c r="R124" s="22">
        <v>44184</v>
      </c>
    </row>
    <row r="125" spans="1:18">
      <c r="A125" s="1">
        <v>123</v>
      </c>
      <c r="B125" s="1" t="s">
        <v>628</v>
      </c>
      <c r="C125" s="2" t="s">
        <v>629</v>
      </c>
      <c r="D125" s="2" t="s">
        <v>13</v>
      </c>
      <c r="E125" s="1" t="s">
        <v>630</v>
      </c>
      <c r="F125" s="1" t="s">
        <v>631</v>
      </c>
      <c r="G125" s="1" t="s">
        <v>2510</v>
      </c>
      <c r="H125" s="3">
        <f>DATE(2024,7,17)</f>
        <v>45490</v>
      </c>
      <c r="I125" s="3">
        <f>DATE(2024,10,18)</f>
        <v>45583</v>
      </c>
      <c r="J125" s="1" t="s">
        <v>16</v>
      </c>
      <c r="K125" s="1" t="s">
        <v>632</v>
      </c>
      <c r="M125" s="20">
        <v>124</v>
      </c>
      <c r="N125" s="20" t="s">
        <v>2528</v>
      </c>
      <c r="O125" s="20" t="s">
        <v>2529</v>
      </c>
      <c r="P125" s="21" t="s">
        <v>2669</v>
      </c>
      <c r="Q125" s="23" t="s">
        <v>2585</v>
      </c>
      <c r="R125" s="22">
        <v>44185</v>
      </c>
    </row>
    <row r="126" spans="1:18">
      <c r="A126" s="1">
        <v>124</v>
      </c>
      <c r="B126" s="1" t="s">
        <v>1878</v>
      </c>
      <c r="C126" s="2" t="s">
        <v>1879</v>
      </c>
      <c r="D126" s="2" t="s">
        <v>13</v>
      </c>
      <c r="E126" s="1" t="s">
        <v>824</v>
      </c>
      <c r="F126" s="1" t="s">
        <v>1880</v>
      </c>
      <c r="G126" s="1" t="s">
        <v>2510</v>
      </c>
      <c r="H126" s="3">
        <f>DATE(2024,6,27)</f>
        <v>45470</v>
      </c>
      <c r="I126" s="3">
        <f>DATE(2024,7,5)</f>
        <v>45478</v>
      </c>
      <c r="J126" s="1" t="s">
        <v>16</v>
      </c>
      <c r="K126" s="1" t="s">
        <v>632</v>
      </c>
      <c r="M126" s="20">
        <v>125</v>
      </c>
      <c r="N126" s="20" t="s">
        <v>2528</v>
      </c>
      <c r="O126" s="20" t="s">
        <v>2529</v>
      </c>
      <c r="P126" s="21" t="s">
        <v>2670</v>
      </c>
      <c r="Q126" s="23" t="s">
        <v>2615</v>
      </c>
      <c r="R126" s="22">
        <v>44186</v>
      </c>
    </row>
    <row r="127" spans="1:18">
      <c r="A127" s="1">
        <v>125</v>
      </c>
      <c r="B127" s="1" t="s">
        <v>2174</v>
      </c>
      <c r="C127" s="2" t="s">
        <v>2175</v>
      </c>
      <c r="D127" s="2" t="s">
        <v>13</v>
      </c>
      <c r="E127" s="1" t="s">
        <v>514</v>
      </c>
      <c r="F127" s="1" t="s">
        <v>2176</v>
      </c>
      <c r="G127" s="1" t="s">
        <v>2510</v>
      </c>
      <c r="H127" s="3">
        <f>DATE(2024,7,30)</f>
        <v>45503</v>
      </c>
      <c r="I127" s="3">
        <f>DATE(2024,7,22)</f>
        <v>45495</v>
      </c>
      <c r="J127" s="1" t="s">
        <v>16</v>
      </c>
      <c r="K127" s="1" t="s">
        <v>632</v>
      </c>
      <c r="M127" s="20">
        <v>126</v>
      </c>
      <c r="N127" s="20" t="s">
        <v>2528</v>
      </c>
      <c r="O127" s="20" t="s">
        <v>2529</v>
      </c>
      <c r="P127" s="21" t="s">
        <v>2671</v>
      </c>
      <c r="Q127" s="23" t="s">
        <v>2626</v>
      </c>
      <c r="R127" s="22">
        <v>44187</v>
      </c>
    </row>
    <row r="128" spans="1:18">
      <c r="A128" s="1">
        <v>126</v>
      </c>
      <c r="B128" s="1" t="s">
        <v>2160</v>
      </c>
      <c r="C128" s="2" t="s">
        <v>2161</v>
      </c>
      <c r="D128" s="2" t="s">
        <v>13</v>
      </c>
      <c r="E128" s="1" t="s">
        <v>1947</v>
      </c>
      <c r="F128" s="1" t="s">
        <v>2162</v>
      </c>
      <c r="G128" s="1" t="s">
        <v>2510</v>
      </c>
      <c r="H128" s="3">
        <f>DATE(2024,8,14)</f>
        <v>45518</v>
      </c>
      <c r="I128" s="3">
        <f>DATE(2024,8,30)</f>
        <v>45534</v>
      </c>
      <c r="J128" s="1" t="s">
        <v>16</v>
      </c>
      <c r="K128" s="1" t="s">
        <v>632</v>
      </c>
      <c r="M128" s="20">
        <v>127</v>
      </c>
      <c r="N128" s="20" t="s">
        <v>2528</v>
      </c>
      <c r="O128" s="20" t="s">
        <v>2529</v>
      </c>
      <c r="P128" s="21" t="s">
        <v>2672</v>
      </c>
      <c r="Q128" s="23" t="s">
        <v>2609</v>
      </c>
      <c r="R128" s="22">
        <v>44188</v>
      </c>
    </row>
    <row r="129" spans="1:18">
      <c r="A129" s="1">
        <v>127</v>
      </c>
      <c r="B129" s="1" t="s">
        <v>2076</v>
      </c>
      <c r="C129" s="2" t="s">
        <v>2077</v>
      </c>
      <c r="D129" s="2" t="s">
        <v>13</v>
      </c>
      <c r="E129" s="1" t="s">
        <v>824</v>
      </c>
      <c r="F129" s="1" t="s">
        <v>2078</v>
      </c>
      <c r="G129" s="1" t="s">
        <v>2510</v>
      </c>
      <c r="H129" s="3">
        <f>DATE(2024,6,10)</f>
        <v>45453</v>
      </c>
      <c r="I129" s="3">
        <f>DATE(2024,7,5)</f>
        <v>45478</v>
      </c>
      <c r="J129" s="1" t="s">
        <v>16</v>
      </c>
      <c r="K129" s="1" t="s">
        <v>632</v>
      </c>
      <c r="M129" s="20">
        <v>128</v>
      </c>
      <c r="N129" s="20" t="s">
        <v>2528</v>
      </c>
      <c r="O129" s="20" t="s">
        <v>2529</v>
      </c>
      <c r="P129" s="21" t="s">
        <v>2673</v>
      </c>
      <c r="Q129" s="23" t="s">
        <v>2613</v>
      </c>
      <c r="R129" s="22">
        <v>44189</v>
      </c>
    </row>
    <row r="130" spans="1:18">
      <c r="A130" s="1">
        <v>128</v>
      </c>
      <c r="B130" s="1" t="s">
        <v>2047</v>
      </c>
      <c r="C130" s="2" t="s">
        <v>2048</v>
      </c>
      <c r="D130" s="2" t="s">
        <v>13</v>
      </c>
      <c r="E130" s="1" t="s">
        <v>824</v>
      </c>
      <c r="F130" s="1" t="s">
        <v>93</v>
      </c>
      <c r="G130" s="1" t="s">
        <v>2510</v>
      </c>
      <c r="H130" s="3">
        <f>DATE(2024,10,2)</f>
        <v>45567</v>
      </c>
      <c r="I130" s="3">
        <f>DATE(2024,10,14)</f>
        <v>45579</v>
      </c>
      <c r="J130" s="1" t="s">
        <v>16</v>
      </c>
      <c r="K130" s="1" t="s">
        <v>632</v>
      </c>
      <c r="M130" s="20">
        <v>129</v>
      </c>
      <c r="N130" s="20" t="s">
        <v>2528</v>
      </c>
      <c r="O130" s="20" t="s">
        <v>2529</v>
      </c>
      <c r="P130" s="21" t="s">
        <v>2674</v>
      </c>
      <c r="Q130" s="23" t="s">
        <v>2618</v>
      </c>
      <c r="R130" s="22">
        <v>44190</v>
      </c>
    </row>
    <row r="131" spans="1:18">
      <c r="A131" s="1">
        <v>129</v>
      </c>
      <c r="B131" s="1" t="s">
        <v>2177</v>
      </c>
      <c r="C131" s="2" t="s">
        <v>2178</v>
      </c>
      <c r="D131" s="2" t="s">
        <v>13</v>
      </c>
      <c r="E131" s="1" t="s">
        <v>2168</v>
      </c>
      <c r="F131" s="1" t="s">
        <v>2179</v>
      </c>
      <c r="G131" s="1" t="s">
        <v>2510</v>
      </c>
      <c r="H131" s="3">
        <f>DATE(2024,5,16)</f>
        <v>45428</v>
      </c>
      <c r="I131" s="3">
        <f>DATE(2024,7,1)</f>
        <v>45474</v>
      </c>
      <c r="J131" s="1" t="s">
        <v>16</v>
      </c>
      <c r="K131" s="1" t="s">
        <v>94</v>
      </c>
      <c r="M131" s="20">
        <v>130</v>
      </c>
      <c r="N131" s="20" t="s">
        <v>2528</v>
      </c>
      <c r="O131" s="20" t="s">
        <v>2529</v>
      </c>
      <c r="P131" s="21" t="s">
        <v>2519</v>
      </c>
      <c r="Q131" s="23" t="s">
        <v>2675</v>
      </c>
      <c r="R131" s="22">
        <v>44191</v>
      </c>
    </row>
    <row r="132" spans="1:18">
      <c r="A132" s="1">
        <v>130</v>
      </c>
      <c r="B132" s="1" t="s">
        <v>2079</v>
      </c>
      <c r="C132" s="2" t="s">
        <v>2080</v>
      </c>
      <c r="D132" s="2" t="s">
        <v>13</v>
      </c>
      <c r="E132" s="1" t="s">
        <v>850</v>
      </c>
      <c r="F132" s="1" t="s">
        <v>2081</v>
      </c>
      <c r="G132" s="1" t="s">
        <v>2510</v>
      </c>
      <c r="H132" s="3">
        <f>DATE(2024,6,28)</f>
        <v>45471</v>
      </c>
      <c r="I132" s="3">
        <f>DATE(2024,7,10)</f>
        <v>45483</v>
      </c>
      <c r="J132" s="1" t="s">
        <v>16</v>
      </c>
      <c r="K132" s="1" t="s">
        <v>94</v>
      </c>
      <c r="M132" s="20">
        <v>131</v>
      </c>
      <c r="N132" s="20" t="s">
        <v>2528</v>
      </c>
      <c r="O132" s="20" t="s">
        <v>2529</v>
      </c>
      <c r="P132" s="21" t="s">
        <v>2676</v>
      </c>
      <c r="Q132" s="20" t="s">
        <v>2677</v>
      </c>
      <c r="R132" s="22">
        <v>44192</v>
      </c>
    </row>
    <row r="133" spans="1:18">
      <c r="A133" s="1">
        <v>131</v>
      </c>
      <c r="B133" s="1" t="s">
        <v>1503</v>
      </c>
      <c r="C133" s="2" t="s">
        <v>1504</v>
      </c>
      <c r="D133" s="2" t="s">
        <v>13</v>
      </c>
      <c r="E133" s="1" t="s">
        <v>244</v>
      </c>
      <c r="F133" s="1" t="s">
        <v>1505</v>
      </c>
      <c r="G133" s="1" t="s">
        <v>2510</v>
      </c>
      <c r="H133" s="3">
        <f>DATE(2024,4,20)</f>
        <v>45402</v>
      </c>
      <c r="I133" s="3">
        <f>DATE(2024,5,17)</f>
        <v>45429</v>
      </c>
      <c r="J133" s="1" t="s">
        <v>16</v>
      </c>
      <c r="K133" s="1" t="s">
        <v>94</v>
      </c>
      <c r="M133" s="20">
        <v>132</v>
      </c>
      <c r="N133" s="20" t="s">
        <v>2528</v>
      </c>
      <c r="O133" s="20" t="s">
        <v>2529</v>
      </c>
      <c r="P133" s="21" t="s">
        <v>2678</v>
      </c>
      <c r="Q133" s="20" t="s">
        <v>2677</v>
      </c>
      <c r="R133" s="22">
        <v>44193</v>
      </c>
    </row>
    <row r="134" spans="1:18">
      <c r="A134" s="1">
        <v>132</v>
      </c>
      <c r="B134" s="1" t="s">
        <v>1531</v>
      </c>
      <c r="C134" s="2" t="s">
        <v>1532</v>
      </c>
      <c r="D134" s="2" t="s">
        <v>1533</v>
      </c>
      <c r="E134" s="1" t="s">
        <v>1534</v>
      </c>
      <c r="F134" s="1" t="s">
        <v>1535</v>
      </c>
      <c r="G134" s="1" t="s">
        <v>2510</v>
      </c>
      <c r="H134" s="3">
        <f>DATE(2024,3,6)</f>
        <v>45357</v>
      </c>
      <c r="I134" s="3">
        <f>DATE(2024,4,15)</f>
        <v>45397</v>
      </c>
      <c r="J134" s="1" t="s">
        <v>16</v>
      </c>
      <c r="K134" s="1" t="s">
        <v>94</v>
      </c>
      <c r="M134" s="20">
        <v>133</v>
      </c>
      <c r="N134" s="20" t="s">
        <v>2528</v>
      </c>
      <c r="O134" s="20" t="s">
        <v>2529</v>
      </c>
      <c r="P134" s="21" t="s">
        <v>2679</v>
      </c>
      <c r="Q134" s="23" t="s">
        <v>2585</v>
      </c>
      <c r="R134" s="22">
        <v>44194</v>
      </c>
    </row>
    <row r="135" spans="1:18">
      <c r="A135" s="1">
        <v>133</v>
      </c>
      <c r="B135" s="1" t="s">
        <v>2452</v>
      </c>
      <c r="C135" s="2" t="s">
        <v>2453</v>
      </c>
      <c r="D135" s="2" t="s">
        <v>2454</v>
      </c>
      <c r="E135" s="1" t="s">
        <v>850</v>
      </c>
      <c r="F135" s="1" t="s">
        <v>2455</v>
      </c>
      <c r="G135" s="1" t="s">
        <v>2510</v>
      </c>
      <c r="H135" s="3">
        <f>DATE(2024,6,28)</f>
        <v>45471</v>
      </c>
      <c r="I135" s="3">
        <f>DATE(2024,7,29)</f>
        <v>45502</v>
      </c>
      <c r="J135" s="1" t="s">
        <v>16</v>
      </c>
      <c r="K135" s="1" t="s">
        <v>94</v>
      </c>
      <c r="M135" s="20">
        <v>134</v>
      </c>
      <c r="N135" s="20" t="s">
        <v>2528</v>
      </c>
      <c r="O135" s="20" t="s">
        <v>2529</v>
      </c>
      <c r="P135" s="21" t="s">
        <v>2680</v>
      </c>
      <c r="Q135" s="23" t="s">
        <v>2585</v>
      </c>
      <c r="R135" s="22">
        <v>44195</v>
      </c>
    </row>
    <row r="136" spans="1:18">
      <c r="A136" s="1">
        <v>134</v>
      </c>
      <c r="B136" s="1" t="s">
        <v>822</v>
      </c>
      <c r="C136" s="2" t="s">
        <v>823</v>
      </c>
      <c r="D136" s="2" t="s">
        <v>13</v>
      </c>
      <c r="E136" s="1" t="s">
        <v>824</v>
      </c>
      <c r="F136" s="1" t="s">
        <v>93</v>
      </c>
      <c r="G136" s="1" t="s">
        <v>2510</v>
      </c>
      <c r="H136" s="3">
        <f>DATE(2024,3,25)</f>
        <v>45376</v>
      </c>
      <c r="I136" s="3">
        <f>DATE(2024,4,5)</f>
        <v>45387</v>
      </c>
      <c r="J136" s="1" t="s">
        <v>16</v>
      </c>
      <c r="K136" s="1" t="s">
        <v>94</v>
      </c>
      <c r="M136" s="20">
        <v>135</v>
      </c>
      <c r="N136" s="20" t="s">
        <v>2528</v>
      </c>
      <c r="O136" s="20" t="s">
        <v>2529</v>
      </c>
      <c r="P136" s="21" t="s">
        <v>2681</v>
      </c>
      <c r="Q136" s="23" t="s">
        <v>2663</v>
      </c>
      <c r="R136" s="22">
        <v>44196</v>
      </c>
    </row>
    <row r="137" spans="1:18">
      <c r="A137" s="1">
        <v>135</v>
      </c>
      <c r="B137" s="1" t="s">
        <v>1789</v>
      </c>
      <c r="C137" s="2" t="s">
        <v>1790</v>
      </c>
      <c r="D137" s="2" t="s">
        <v>1791</v>
      </c>
      <c r="E137" s="1" t="s">
        <v>980</v>
      </c>
      <c r="F137" s="1" t="s">
        <v>1792</v>
      </c>
      <c r="G137" s="1" t="s">
        <v>2510</v>
      </c>
      <c r="H137" s="3">
        <f>DATE(2023,11,2)</f>
        <v>45232</v>
      </c>
      <c r="I137" s="3">
        <f>DATE(2024,2,27)</f>
        <v>45349</v>
      </c>
      <c r="J137" s="1" t="s">
        <v>16</v>
      </c>
      <c r="K137" s="1" t="s">
        <v>94</v>
      </c>
      <c r="M137" s="20">
        <v>136</v>
      </c>
      <c r="N137" s="20" t="s">
        <v>2528</v>
      </c>
      <c r="O137" s="20" t="s">
        <v>2529</v>
      </c>
      <c r="P137" s="21" t="s">
        <v>2682</v>
      </c>
      <c r="Q137" s="23" t="s">
        <v>2663</v>
      </c>
      <c r="R137" s="22">
        <v>44197</v>
      </c>
    </row>
    <row r="138" spans="1:18">
      <c r="A138" s="1">
        <v>136</v>
      </c>
      <c r="B138" s="1" t="s">
        <v>1793</v>
      </c>
      <c r="C138" s="2" t="s">
        <v>1794</v>
      </c>
      <c r="D138" s="2" t="s">
        <v>1791</v>
      </c>
      <c r="E138" s="1" t="s">
        <v>980</v>
      </c>
      <c r="F138" s="1" t="s">
        <v>1792</v>
      </c>
      <c r="G138" s="1" t="s">
        <v>2510</v>
      </c>
      <c r="H138" s="3">
        <f>DATE(2023,11,2)</f>
        <v>45232</v>
      </c>
      <c r="I138" s="3">
        <f>DATE(2024,2,27)</f>
        <v>45349</v>
      </c>
      <c r="J138" s="1" t="s">
        <v>16</v>
      </c>
      <c r="K138" s="1" t="s">
        <v>94</v>
      </c>
      <c r="M138" s="20">
        <v>137</v>
      </c>
      <c r="N138" s="20" t="s">
        <v>2528</v>
      </c>
      <c r="O138" s="20" t="s">
        <v>2529</v>
      </c>
      <c r="P138" s="21" t="s">
        <v>2683</v>
      </c>
      <c r="Q138" s="23" t="s">
        <v>2615</v>
      </c>
      <c r="R138" s="22">
        <v>44198</v>
      </c>
    </row>
    <row r="139" spans="1:18">
      <c r="A139" s="1">
        <v>137</v>
      </c>
      <c r="B139" s="1" t="s">
        <v>847</v>
      </c>
      <c r="C139" s="2" t="s">
        <v>848</v>
      </c>
      <c r="D139" s="2" t="s">
        <v>849</v>
      </c>
      <c r="E139" s="1" t="s">
        <v>850</v>
      </c>
      <c r="F139" s="1" t="s">
        <v>851</v>
      </c>
      <c r="G139" s="1" t="s">
        <v>2510</v>
      </c>
      <c r="H139" s="3">
        <f>DATE(2024,3,18)</f>
        <v>45369</v>
      </c>
      <c r="I139" s="3">
        <f>DATE(2024,3,22)</f>
        <v>45373</v>
      </c>
      <c r="J139" s="1" t="s">
        <v>16</v>
      </c>
      <c r="K139" s="1" t="s">
        <v>94</v>
      </c>
      <c r="M139" s="20">
        <v>138</v>
      </c>
      <c r="N139" s="20" t="s">
        <v>2528</v>
      </c>
      <c r="O139" s="20" t="s">
        <v>2529</v>
      </c>
      <c r="P139" s="21" t="s">
        <v>2684</v>
      </c>
      <c r="Q139" s="23" t="s">
        <v>2620</v>
      </c>
      <c r="R139" s="22">
        <v>44199</v>
      </c>
    </row>
    <row r="140" spans="1:18">
      <c r="A140" s="1">
        <v>138</v>
      </c>
      <c r="B140" s="1" t="s">
        <v>1945</v>
      </c>
      <c r="C140" s="2" t="s">
        <v>1946</v>
      </c>
      <c r="D140" s="2" t="s">
        <v>13</v>
      </c>
      <c r="E140" s="1" t="s">
        <v>1947</v>
      </c>
      <c r="F140" s="1" t="s">
        <v>1948</v>
      </c>
      <c r="G140" s="1" t="s">
        <v>2510</v>
      </c>
      <c r="H140" s="3">
        <f>DATE(2024,6,4)</f>
        <v>45447</v>
      </c>
      <c r="I140" s="3">
        <f>DATE(2024,6,11)</f>
        <v>45454</v>
      </c>
      <c r="J140" s="1" t="s">
        <v>16</v>
      </c>
      <c r="K140" s="1" t="s">
        <v>94</v>
      </c>
      <c r="M140" s="20">
        <v>139</v>
      </c>
      <c r="N140" s="20" t="s">
        <v>2528</v>
      </c>
      <c r="O140" s="20" t="s">
        <v>2529</v>
      </c>
      <c r="P140" s="21" t="s">
        <v>2685</v>
      </c>
      <c r="Q140" s="23" t="s">
        <v>2611</v>
      </c>
      <c r="R140" s="22">
        <v>44200</v>
      </c>
    </row>
    <row r="141" spans="1:18">
      <c r="A141" s="1">
        <v>139</v>
      </c>
      <c r="B141" s="1" t="s">
        <v>2424</v>
      </c>
      <c r="C141" s="2" t="s">
        <v>2425</v>
      </c>
      <c r="D141" s="2" t="s">
        <v>13</v>
      </c>
      <c r="E141" s="1" t="s">
        <v>902</v>
      </c>
      <c r="F141" s="1" t="s">
        <v>2426</v>
      </c>
      <c r="G141" s="1" t="s">
        <v>2510</v>
      </c>
      <c r="H141" s="3">
        <f>DATE(2024,1,2)</f>
        <v>45293</v>
      </c>
      <c r="I141" s="3">
        <f>DATE(2024,2,5)</f>
        <v>45327</v>
      </c>
      <c r="J141" s="1" t="s">
        <v>16</v>
      </c>
      <c r="K141" s="1" t="s">
        <v>94</v>
      </c>
      <c r="M141" s="20">
        <v>140</v>
      </c>
      <c r="N141" s="20" t="s">
        <v>2528</v>
      </c>
      <c r="O141" s="20" t="s">
        <v>2529</v>
      </c>
      <c r="P141" s="21" t="s">
        <v>2686</v>
      </c>
      <c r="Q141" s="23" t="s">
        <v>2649</v>
      </c>
      <c r="R141" s="22">
        <v>44201</v>
      </c>
    </row>
    <row r="142" spans="1:18">
      <c r="A142" s="1">
        <v>140</v>
      </c>
      <c r="B142" s="1" t="s">
        <v>2253</v>
      </c>
      <c r="C142" s="2" t="s">
        <v>2254</v>
      </c>
      <c r="D142" s="2" t="s">
        <v>13</v>
      </c>
      <c r="E142" s="1" t="s">
        <v>617</v>
      </c>
      <c r="F142" s="1" t="s">
        <v>2255</v>
      </c>
      <c r="G142" s="1" t="s">
        <v>2510</v>
      </c>
      <c r="H142" s="3">
        <f>DATE(2024,7,15)</f>
        <v>45488</v>
      </c>
      <c r="I142" s="3">
        <f>DATE(2024,8,26)</f>
        <v>45530</v>
      </c>
      <c r="J142" s="1" t="s">
        <v>16</v>
      </c>
      <c r="K142" s="1" t="s">
        <v>94</v>
      </c>
      <c r="M142" s="20">
        <v>141</v>
      </c>
      <c r="N142" s="20" t="s">
        <v>2528</v>
      </c>
      <c r="O142" s="20" t="s">
        <v>2529</v>
      </c>
      <c r="P142" s="21" t="s">
        <v>2687</v>
      </c>
      <c r="Q142" s="23" t="s">
        <v>2609</v>
      </c>
      <c r="R142" s="22">
        <v>44202</v>
      </c>
    </row>
    <row r="143" spans="1:18">
      <c r="A143" s="1">
        <v>141</v>
      </c>
      <c r="B143" s="1" t="s">
        <v>2256</v>
      </c>
      <c r="C143" s="2" t="s">
        <v>2257</v>
      </c>
      <c r="D143" s="2" t="s">
        <v>13</v>
      </c>
      <c r="E143" s="1" t="s">
        <v>617</v>
      </c>
      <c r="F143" s="1" t="s">
        <v>2258</v>
      </c>
      <c r="G143" s="1" t="s">
        <v>2510</v>
      </c>
      <c r="H143" s="3">
        <f>DATE(2024,8,28)</f>
        <v>45532</v>
      </c>
      <c r="I143" s="3">
        <f>DATE(2024,9,25)</f>
        <v>45560</v>
      </c>
      <c r="J143" s="1" t="s">
        <v>16</v>
      </c>
      <c r="K143" s="1" t="s">
        <v>94</v>
      </c>
      <c r="M143" s="20">
        <v>142</v>
      </c>
      <c r="N143" s="20" t="s">
        <v>2528</v>
      </c>
      <c r="O143" s="20" t="s">
        <v>2529</v>
      </c>
      <c r="P143" s="21" t="s">
        <v>2688</v>
      </c>
      <c r="Q143" s="23" t="s">
        <v>2615</v>
      </c>
      <c r="R143" s="22">
        <v>44203</v>
      </c>
    </row>
    <row r="144" spans="1:18">
      <c r="A144" s="1">
        <v>142</v>
      </c>
      <c r="B144" s="1" t="s">
        <v>539</v>
      </c>
      <c r="C144" s="2" t="s">
        <v>540</v>
      </c>
      <c r="D144" s="2" t="s">
        <v>13</v>
      </c>
      <c r="E144" s="1" t="s">
        <v>541</v>
      </c>
      <c r="F144" s="1" t="s">
        <v>542</v>
      </c>
      <c r="G144" s="1" t="s">
        <v>162</v>
      </c>
      <c r="H144" s="3">
        <f>DATE(2024,10,22)</f>
        <v>45587</v>
      </c>
      <c r="I144" s="3">
        <f>DATE(2024,10,24)</f>
        <v>45589</v>
      </c>
      <c r="J144" s="1" t="s">
        <v>16</v>
      </c>
      <c r="K144" s="1" t="s">
        <v>94</v>
      </c>
      <c r="M144" s="20">
        <v>143</v>
      </c>
      <c r="N144" s="20" t="s">
        <v>2528</v>
      </c>
      <c r="O144" s="20" t="s">
        <v>2529</v>
      </c>
      <c r="P144" s="21" t="s">
        <v>2689</v>
      </c>
      <c r="Q144" s="23" t="s">
        <v>2613</v>
      </c>
      <c r="R144" s="22">
        <v>44204</v>
      </c>
    </row>
    <row r="145" spans="1:18">
      <c r="A145" s="1">
        <v>143</v>
      </c>
      <c r="B145" s="1" t="s">
        <v>834</v>
      </c>
      <c r="C145" s="2" t="s">
        <v>835</v>
      </c>
      <c r="D145" s="2" t="s">
        <v>13</v>
      </c>
      <c r="E145" s="1" t="s">
        <v>700</v>
      </c>
      <c r="F145" s="1" t="s">
        <v>836</v>
      </c>
      <c r="G145" s="1" t="s">
        <v>2510</v>
      </c>
      <c r="H145" s="3">
        <f>DATE(2024,2,26)</f>
        <v>45348</v>
      </c>
      <c r="I145" s="3">
        <f>DATE(2024,3,8)</f>
        <v>45359</v>
      </c>
      <c r="J145" s="1" t="s">
        <v>16</v>
      </c>
      <c r="K145" s="1" t="s">
        <v>94</v>
      </c>
      <c r="M145" s="20">
        <v>144</v>
      </c>
      <c r="N145" s="20" t="s">
        <v>2528</v>
      </c>
      <c r="O145" s="20" t="s">
        <v>2529</v>
      </c>
      <c r="P145" s="21" t="s">
        <v>2690</v>
      </c>
      <c r="Q145" s="23" t="s">
        <v>2691</v>
      </c>
      <c r="R145" s="22">
        <v>44205</v>
      </c>
    </row>
    <row r="146" spans="1:18">
      <c r="A146" s="1">
        <v>144</v>
      </c>
      <c r="B146" s="1" t="s">
        <v>837</v>
      </c>
      <c r="C146" s="2" t="s">
        <v>838</v>
      </c>
      <c r="D146" s="2" t="s">
        <v>13</v>
      </c>
      <c r="E146" s="1" t="s">
        <v>700</v>
      </c>
      <c r="F146" s="1" t="s">
        <v>836</v>
      </c>
      <c r="G146" s="1" t="s">
        <v>2510</v>
      </c>
      <c r="H146" s="3">
        <f>DATE(2024,2,26)</f>
        <v>45348</v>
      </c>
      <c r="I146" s="3">
        <f>DATE(2024,3,8)</f>
        <v>45359</v>
      </c>
      <c r="J146" s="1" t="s">
        <v>16</v>
      </c>
      <c r="K146" s="1" t="s">
        <v>94</v>
      </c>
      <c r="M146" s="20">
        <v>145</v>
      </c>
      <c r="N146" s="20" t="s">
        <v>2528</v>
      </c>
      <c r="O146" s="20" t="s">
        <v>2529</v>
      </c>
      <c r="P146" s="21" t="s">
        <v>2692</v>
      </c>
      <c r="Q146" s="23" t="s">
        <v>2649</v>
      </c>
      <c r="R146" s="22">
        <v>44206</v>
      </c>
    </row>
    <row r="147" spans="1:18">
      <c r="A147" s="1">
        <v>145</v>
      </c>
      <c r="B147" s="1" t="s">
        <v>1708</v>
      </c>
      <c r="C147" s="2" t="s">
        <v>1709</v>
      </c>
      <c r="D147" s="2" t="s">
        <v>13</v>
      </c>
      <c r="E147" s="1" t="s">
        <v>1710</v>
      </c>
      <c r="F147" s="1" t="s">
        <v>1711</v>
      </c>
      <c r="G147" s="1" t="s">
        <v>112</v>
      </c>
      <c r="H147" s="3">
        <f>DATE(2024,4,25)</f>
        <v>45407</v>
      </c>
      <c r="I147" s="3">
        <f>DATE(2024,5,14)</f>
        <v>45426</v>
      </c>
      <c r="J147" s="1" t="s">
        <v>16</v>
      </c>
      <c r="K147" s="1" t="s">
        <v>94</v>
      </c>
      <c r="M147" s="20">
        <v>146</v>
      </c>
      <c r="N147" s="20" t="s">
        <v>2528</v>
      </c>
      <c r="O147" s="20" t="s">
        <v>2529</v>
      </c>
      <c r="P147" s="21" t="s">
        <v>2693</v>
      </c>
      <c r="Q147" s="23" t="s">
        <v>2691</v>
      </c>
      <c r="R147" s="22">
        <v>44207</v>
      </c>
    </row>
    <row r="148" spans="1:18">
      <c r="A148" s="1">
        <v>146</v>
      </c>
      <c r="B148" s="1" t="s">
        <v>2385</v>
      </c>
      <c r="C148" s="2" t="s">
        <v>2386</v>
      </c>
      <c r="D148" s="2" t="s">
        <v>2387</v>
      </c>
      <c r="E148" s="1" t="s">
        <v>850</v>
      </c>
      <c r="F148" s="1" t="s">
        <v>2388</v>
      </c>
      <c r="G148" s="1" t="s">
        <v>2510</v>
      </c>
      <c r="H148" s="3">
        <f>DATE(2024,7,25)</f>
        <v>45498</v>
      </c>
      <c r="I148" s="3">
        <f>DATE(2024,9,6)</f>
        <v>45541</v>
      </c>
      <c r="J148" s="1" t="s">
        <v>16</v>
      </c>
      <c r="K148" s="1" t="s">
        <v>94</v>
      </c>
      <c r="M148" s="20">
        <v>147</v>
      </c>
      <c r="N148" s="20" t="s">
        <v>2528</v>
      </c>
      <c r="O148" s="20" t="s">
        <v>2529</v>
      </c>
      <c r="P148" s="21" t="s">
        <v>2694</v>
      </c>
      <c r="Q148" s="23" t="s">
        <v>2618</v>
      </c>
      <c r="R148" s="22">
        <v>44208</v>
      </c>
    </row>
    <row r="149" spans="1:18">
      <c r="A149" s="1">
        <v>147</v>
      </c>
      <c r="B149" s="1" t="s">
        <v>2049</v>
      </c>
      <c r="C149" s="2" t="s">
        <v>2050</v>
      </c>
      <c r="D149" s="2" t="s">
        <v>13</v>
      </c>
      <c r="E149" s="1" t="s">
        <v>902</v>
      </c>
      <c r="F149" s="1" t="s">
        <v>2051</v>
      </c>
      <c r="G149" s="1" t="s">
        <v>2510</v>
      </c>
      <c r="H149" s="3">
        <f>DATE(2024,7,16)</f>
        <v>45489</v>
      </c>
      <c r="I149" s="3">
        <f>DATE(2024,8,23)</f>
        <v>45527</v>
      </c>
      <c r="J149" s="1" t="s">
        <v>16</v>
      </c>
      <c r="K149" s="1" t="s">
        <v>94</v>
      </c>
      <c r="M149" s="20">
        <v>148</v>
      </c>
      <c r="N149" s="20" t="s">
        <v>2528</v>
      </c>
      <c r="O149" s="20" t="s">
        <v>2529</v>
      </c>
      <c r="P149" s="21" t="s">
        <v>2695</v>
      </c>
      <c r="Q149" s="23" t="s">
        <v>2691</v>
      </c>
      <c r="R149" s="22">
        <v>44209</v>
      </c>
    </row>
    <row r="150" spans="1:18">
      <c r="A150" s="1">
        <v>148</v>
      </c>
      <c r="B150" s="1" t="s">
        <v>1484</v>
      </c>
      <c r="C150" s="2" t="s">
        <v>1485</v>
      </c>
      <c r="D150" s="2" t="s">
        <v>13</v>
      </c>
      <c r="E150" s="1" t="s">
        <v>244</v>
      </c>
      <c r="F150" s="1" t="s">
        <v>1486</v>
      </c>
      <c r="G150" s="1" t="s">
        <v>112</v>
      </c>
      <c r="H150" s="3">
        <f>DATE(2024,8,26)</f>
        <v>45530</v>
      </c>
      <c r="I150" s="3">
        <f>DATE(2024,8,27)</f>
        <v>45531</v>
      </c>
      <c r="J150" s="1" t="s">
        <v>16</v>
      </c>
      <c r="K150" s="1" t="s">
        <v>94</v>
      </c>
      <c r="M150" s="20">
        <v>149</v>
      </c>
      <c r="N150" s="20" t="s">
        <v>2528</v>
      </c>
      <c r="O150" s="20" t="s">
        <v>2529</v>
      </c>
      <c r="P150" s="21" t="s">
        <v>2696</v>
      </c>
      <c r="Q150" s="23" t="s">
        <v>2697</v>
      </c>
      <c r="R150" s="22">
        <v>44210</v>
      </c>
    </row>
    <row r="151" spans="1:18">
      <c r="A151" s="1">
        <v>149</v>
      </c>
      <c r="B151" s="1" t="s">
        <v>633</v>
      </c>
      <c r="C151" s="2" t="s">
        <v>634</v>
      </c>
      <c r="D151" s="2" t="s">
        <v>13</v>
      </c>
      <c r="E151" s="1" t="s">
        <v>635</v>
      </c>
      <c r="F151" s="1" t="s">
        <v>636</v>
      </c>
      <c r="G151" s="1" t="s">
        <v>2510</v>
      </c>
      <c r="H151" s="3">
        <f>DATE(2024,6,20)</f>
        <v>45463</v>
      </c>
      <c r="I151" s="3">
        <f>DATE(2024,6,24)</f>
        <v>45467</v>
      </c>
      <c r="J151" s="1" t="s">
        <v>16</v>
      </c>
      <c r="K151" s="1" t="s">
        <v>94</v>
      </c>
      <c r="M151" s="20">
        <v>150</v>
      </c>
      <c r="N151" s="20" t="s">
        <v>2528</v>
      </c>
      <c r="O151" s="20" t="s">
        <v>2529</v>
      </c>
      <c r="P151" s="21" t="s">
        <v>2698</v>
      </c>
      <c r="Q151" s="23" t="s">
        <v>2620</v>
      </c>
      <c r="R151" s="22">
        <v>44211</v>
      </c>
    </row>
    <row r="152" spans="1:18">
      <c r="A152" s="1">
        <v>150</v>
      </c>
      <c r="B152" s="1" t="s">
        <v>2052</v>
      </c>
      <c r="C152" s="2" t="s">
        <v>2053</v>
      </c>
      <c r="D152" s="2" t="s">
        <v>13</v>
      </c>
      <c r="E152" s="1" t="s">
        <v>2054</v>
      </c>
      <c r="F152" s="1" t="s">
        <v>2055</v>
      </c>
      <c r="G152" s="1" t="s">
        <v>2510</v>
      </c>
      <c r="H152" s="3">
        <f>DATE(2024,5,15)</f>
        <v>45427</v>
      </c>
      <c r="I152" s="3">
        <f>DATE(2024,7,22)</f>
        <v>45495</v>
      </c>
      <c r="J152" s="1" t="s">
        <v>16</v>
      </c>
      <c r="K152" s="1" t="s">
        <v>94</v>
      </c>
      <c r="M152" s="20">
        <v>151</v>
      </c>
      <c r="N152" s="20" t="s">
        <v>2528</v>
      </c>
      <c r="O152" s="20" t="s">
        <v>2529</v>
      </c>
      <c r="P152" s="21" t="s">
        <v>2699</v>
      </c>
      <c r="Q152" s="23" t="s">
        <v>2691</v>
      </c>
      <c r="R152" s="22">
        <v>44212</v>
      </c>
    </row>
    <row r="153" spans="1:18">
      <c r="A153" s="1">
        <v>151</v>
      </c>
      <c r="B153" s="1" t="s">
        <v>2405</v>
      </c>
      <c r="C153" s="2" t="s">
        <v>2406</v>
      </c>
      <c r="D153" s="2" t="s">
        <v>13</v>
      </c>
      <c r="E153" s="1" t="s">
        <v>617</v>
      </c>
      <c r="F153" s="1" t="s">
        <v>2407</v>
      </c>
      <c r="G153" s="1" t="s">
        <v>2510</v>
      </c>
      <c r="H153" s="3">
        <f>DATE(2024,8,19)</f>
        <v>45523</v>
      </c>
      <c r="I153" s="3">
        <f>DATE(2024,9,25)</f>
        <v>45560</v>
      </c>
      <c r="J153" s="1" t="s">
        <v>16</v>
      </c>
      <c r="K153" s="1" t="s">
        <v>94</v>
      </c>
      <c r="M153" s="20">
        <v>152</v>
      </c>
      <c r="N153" s="20" t="s">
        <v>2528</v>
      </c>
      <c r="O153" s="20" t="s">
        <v>2529</v>
      </c>
      <c r="P153" s="21" t="s">
        <v>2700</v>
      </c>
      <c r="Q153" s="23" t="s">
        <v>2613</v>
      </c>
      <c r="R153" s="22">
        <v>44213</v>
      </c>
    </row>
    <row r="154" spans="1:18">
      <c r="A154" s="1">
        <v>152</v>
      </c>
      <c r="B154" s="1" t="s">
        <v>499</v>
      </c>
      <c r="C154" s="2" t="s">
        <v>500</v>
      </c>
      <c r="D154" s="2" t="s">
        <v>13</v>
      </c>
      <c r="E154" s="1" t="s">
        <v>88</v>
      </c>
      <c r="F154" s="1" t="s">
        <v>501</v>
      </c>
      <c r="G154" s="1" t="s">
        <v>2510</v>
      </c>
      <c r="H154" s="3">
        <f>DATE(2024,7,10)</f>
        <v>45483</v>
      </c>
      <c r="I154" s="3">
        <f>DATE(2024,7,15)</f>
        <v>45488</v>
      </c>
      <c r="J154" s="1" t="s">
        <v>16</v>
      </c>
      <c r="K154" s="1" t="s">
        <v>94</v>
      </c>
      <c r="M154" s="20">
        <v>153</v>
      </c>
      <c r="N154" s="20" t="s">
        <v>2528</v>
      </c>
      <c r="O154" s="20" t="s">
        <v>2529</v>
      </c>
      <c r="P154" s="21" t="s">
        <v>2701</v>
      </c>
      <c r="Q154" s="23" t="s">
        <v>2640</v>
      </c>
      <c r="R154" s="22">
        <v>44214</v>
      </c>
    </row>
    <row r="155" spans="1:18">
      <c r="A155" s="1">
        <v>153</v>
      </c>
      <c r="B155" s="1" t="s">
        <v>2082</v>
      </c>
      <c r="C155" s="2" t="s">
        <v>2083</v>
      </c>
      <c r="D155" s="2" t="s">
        <v>13</v>
      </c>
      <c r="E155" s="1" t="s">
        <v>1710</v>
      </c>
      <c r="F155" s="1" t="s">
        <v>2084</v>
      </c>
      <c r="G155" s="1" t="s">
        <v>2510</v>
      </c>
      <c r="H155" s="3">
        <f>DATE(2024,6,19)</f>
        <v>45462</v>
      </c>
      <c r="I155" s="3">
        <f>DATE(2024,7,1)</f>
        <v>45474</v>
      </c>
      <c r="J155" s="1" t="s">
        <v>16</v>
      </c>
      <c r="K155" s="1" t="s">
        <v>94</v>
      </c>
      <c r="M155" s="20">
        <v>154</v>
      </c>
      <c r="N155" s="20" t="s">
        <v>2528</v>
      </c>
      <c r="O155" s="20" t="s">
        <v>2529</v>
      </c>
      <c r="P155" s="21" t="s">
        <v>2702</v>
      </c>
      <c r="Q155" s="20" t="s">
        <v>2703</v>
      </c>
      <c r="R155" s="22">
        <v>44118</v>
      </c>
    </row>
    <row r="156" spans="1:18">
      <c r="A156" s="1">
        <v>154</v>
      </c>
      <c r="B156" s="1" t="s">
        <v>2206</v>
      </c>
      <c r="C156" s="2" t="s">
        <v>2207</v>
      </c>
      <c r="D156" s="2" t="s">
        <v>2208</v>
      </c>
      <c r="E156" s="1" t="s">
        <v>850</v>
      </c>
      <c r="F156" s="1" t="s">
        <v>774</v>
      </c>
      <c r="G156" s="1" t="s">
        <v>2510</v>
      </c>
      <c r="H156" s="3">
        <f>DATE(2024,10,17)</f>
        <v>45582</v>
      </c>
      <c r="I156" s="3">
        <f>DATE(2024,10,24)</f>
        <v>45589</v>
      </c>
      <c r="J156" s="1" t="s">
        <v>16</v>
      </c>
      <c r="K156" s="1" t="s">
        <v>94</v>
      </c>
      <c r="M156" s="20">
        <v>155</v>
      </c>
      <c r="N156" s="20" t="s">
        <v>2528</v>
      </c>
      <c r="O156" s="20" t="s">
        <v>2529</v>
      </c>
      <c r="P156" s="21" t="s">
        <v>2704</v>
      </c>
      <c r="Q156" s="20" t="s">
        <v>2703</v>
      </c>
      <c r="R156" s="22">
        <v>44119</v>
      </c>
    </row>
    <row r="157" spans="1:18">
      <c r="A157" s="1">
        <v>155</v>
      </c>
      <c r="B157" s="1" t="s">
        <v>502</v>
      </c>
      <c r="C157" s="2" t="s">
        <v>503</v>
      </c>
      <c r="D157" s="2" t="s">
        <v>13</v>
      </c>
      <c r="E157" s="1" t="s">
        <v>88</v>
      </c>
      <c r="F157" s="1" t="s">
        <v>504</v>
      </c>
      <c r="G157" s="1" t="s">
        <v>2510</v>
      </c>
      <c r="H157" s="3">
        <f>DATE(2024,7,10)</f>
        <v>45483</v>
      </c>
      <c r="I157" s="3">
        <f>DATE(2024,7,15)</f>
        <v>45488</v>
      </c>
      <c r="J157" s="1" t="s">
        <v>16</v>
      </c>
      <c r="K157" s="1" t="s">
        <v>94</v>
      </c>
      <c r="M157" s="20">
        <v>156</v>
      </c>
      <c r="N157" s="20" t="s">
        <v>2528</v>
      </c>
      <c r="O157" s="20" t="s">
        <v>2529</v>
      </c>
      <c r="P157" s="21" t="s">
        <v>2705</v>
      </c>
      <c r="Q157" s="20" t="s">
        <v>2703</v>
      </c>
      <c r="R157" s="22">
        <v>44120</v>
      </c>
    </row>
    <row r="158" spans="1:18">
      <c r="A158" s="1">
        <v>156</v>
      </c>
      <c r="B158" s="1" t="s">
        <v>505</v>
      </c>
      <c r="C158" s="2" t="s">
        <v>506</v>
      </c>
      <c r="D158" s="2" t="s">
        <v>13</v>
      </c>
      <c r="E158" s="1" t="s">
        <v>88</v>
      </c>
      <c r="F158" s="1" t="s">
        <v>507</v>
      </c>
      <c r="G158" s="1" t="s">
        <v>2510</v>
      </c>
      <c r="H158" s="3">
        <f>DATE(2024,8,14)</f>
        <v>45518</v>
      </c>
      <c r="I158" s="3">
        <f>DATE(2024,8,29)</f>
        <v>45533</v>
      </c>
      <c r="J158" s="1" t="s">
        <v>16</v>
      </c>
      <c r="K158" s="1" t="s">
        <v>94</v>
      </c>
      <c r="M158" s="20">
        <v>157</v>
      </c>
      <c r="N158" s="20" t="s">
        <v>2528</v>
      </c>
      <c r="O158" s="20" t="s">
        <v>2529</v>
      </c>
      <c r="P158" s="21" t="s">
        <v>2706</v>
      </c>
      <c r="Q158" s="20" t="s">
        <v>2703</v>
      </c>
      <c r="R158" s="22">
        <v>44121</v>
      </c>
    </row>
    <row r="159" spans="1:18">
      <c r="A159" s="1">
        <v>157</v>
      </c>
      <c r="B159" s="1" t="s">
        <v>2377</v>
      </c>
      <c r="C159" s="2" t="s">
        <v>2378</v>
      </c>
      <c r="D159" s="2" t="s">
        <v>13</v>
      </c>
      <c r="E159" s="1" t="s">
        <v>880</v>
      </c>
      <c r="F159" s="1" t="s">
        <v>330</v>
      </c>
      <c r="G159" s="1" t="s">
        <v>112</v>
      </c>
      <c r="H159" s="3">
        <f>DATE(2024,9,25)</f>
        <v>45560</v>
      </c>
      <c r="I159" s="3">
        <f>DATE(2024,10,14)</f>
        <v>45579</v>
      </c>
      <c r="J159" s="1" t="s">
        <v>16</v>
      </c>
      <c r="K159" s="1" t="s">
        <v>94</v>
      </c>
      <c r="M159" s="20">
        <v>158</v>
      </c>
      <c r="N159" s="20" t="s">
        <v>2528</v>
      </c>
      <c r="O159" s="20" t="s">
        <v>2529</v>
      </c>
      <c r="P159" s="21" t="s">
        <v>2707</v>
      </c>
      <c r="Q159" s="20" t="s">
        <v>2703</v>
      </c>
      <c r="R159" s="22">
        <v>44122</v>
      </c>
    </row>
    <row r="160" spans="1:18">
      <c r="A160" s="1">
        <v>158</v>
      </c>
      <c r="B160" s="1" t="s">
        <v>2056</v>
      </c>
      <c r="C160" s="2" t="s">
        <v>2057</v>
      </c>
      <c r="D160" s="2" t="s">
        <v>13</v>
      </c>
      <c r="E160" s="1" t="s">
        <v>1710</v>
      </c>
      <c r="F160" s="1" t="s">
        <v>2058</v>
      </c>
      <c r="G160" s="1" t="s">
        <v>2510</v>
      </c>
      <c r="H160" s="3">
        <f>DATE(2024,7,17)</f>
        <v>45490</v>
      </c>
      <c r="I160" s="3">
        <f>DATE(2024,7,24)</f>
        <v>45497</v>
      </c>
      <c r="J160" s="1" t="s">
        <v>16</v>
      </c>
      <c r="K160" s="1" t="s">
        <v>94</v>
      </c>
      <c r="M160" s="20">
        <v>159</v>
      </c>
      <c r="N160" s="20" t="s">
        <v>2528</v>
      </c>
      <c r="O160" s="20" t="s">
        <v>2529</v>
      </c>
      <c r="P160" s="21" t="s">
        <v>2708</v>
      </c>
      <c r="Q160" s="20" t="s">
        <v>2703</v>
      </c>
      <c r="R160" s="22">
        <v>44123</v>
      </c>
    </row>
    <row r="161" spans="1:18">
      <c r="A161" s="1">
        <v>159</v>
      </c>
      <c r="B161" s="1" t="s">
        <v>1506</v>
      </c>
      <c r="C161" s="2" t="s">
        <v>1507</v>
      </c>
      <c r="D161" s="2" t="s">
        <v>13</v>
      </c>
      <c r="E161" s="1" t="s">
        <v>244</v>
      </c>
      <c r="F161" s="1" t="s">
        <v>1508</v>
      </c>
      <c r="G161" s="1" t="s">
        <v>2510</v>
      </c>
      <c r="H161" s="3">
        <f>DATE(2024,7,25)</f>
        <v>45498</v>
      </c>
      <c r="I161" s="3">
        <f>DATE(2024,8,14)</f>
        <v>45518</v>
      </c>
      <c r="J161" s="1" t="s">
        <v>16</v>
      </c>
      <c r="K161" s="1" t="s">
        <v>94</v>
      </c>
      <c r="M161" s="20">
        <v>160</v>
      </c>
      <c r="N161" s="20" t="s">
        <v>2528</v>
      </c>
      <c r="O161" s="20" t="s">
        <v>2529</v>
      </c>
      <c r="P161" s="21" t="s">
        <v>2709</v>
      </c>
      <c r="Q161" s="20" t="s">
        <v>2703</v>
      </c>
      <c r="R161" s="22">
        <v>44124</v>
      </c>
    </row>
    <row r="162" spans="1:18">
      <c r="A162" s="1">
        <v>160</v>
      </c>
      <c r="B162" s="1" t="s">
        <v>2163</v>
      </c>
      <c r="C162" s="2" t="s">
        <v>2164</v>
      </c>
      <c r="D162" s="2" t="s">
        <v>13</v>
      </c>
      <c r="E162" s="1" t="s">
        <v>1710</v>
      </c>
      <c r="F162" s="1" t="s">
        <v>2165</v>
      </c>
      <c r="G162" s="1" t="s">
        <v>2510</v>
      </c>
      <c r="H162" s="3">
        <f>DATE(2024,8,26)</f>
        <v>45530</v>
      </c>
      <c r="I162" s="3">
        <f>DATE(2024,8,26)</f>
        <v>45530</v>
      </c>
      <c r="J162" s="1" t="s">
        <v>16</v>
      </c>
      <c r="K162" s="1" t="s">
        <v>94</v>
      </c>
      <c r="M162" s="20">
        <v>161</v>
      </c>
      <c r="N162" s="20" t="s">
        <v>2528</v>
      </c>
      <c r="O162" s="20" t="s">
        <v>2529</v>
      </c>
      <c r="P162" s="21" t="s">
        <v>2710</v>
      </c>
      <c r="Q162" s="20" t="s">
        <v>2703</v>
      </c>
      <c r="R162" s="22">
        <v>44125</v>
      </c>
    </row>
    <row r="163" spans="1:18">
      <c r="A163" s="1">
        <v>161</v>
      </c>
      <c r="B163" s="1" t="s">
        <v>1509</v>
      </c>
      <c r="C163" s="2" t="s">
        <v>1510</v>
      </c>
      <c r="D163" s="2" t="s">
        <v>1511</v>
      </c>
      <c r="E163" s="1" t="s">
        <v>244</v>
      </c>
      <c r="F163" s="1" t="s">
        <v>1512</v>
      </c>
      <c r="G163" s="1" t="s">
        <v>2510</v>
      </c>
      <c r="H163" s="3">
        <f>DATE(2024,9,30)</f>
        <v>45565</v>
      </c>
      <c r="I163" s="3">
        <f>DATE(2024,10,7)</f>
        <v>45572</v>
      </c>
      <c r="J163" s="1" t="s">
        <v>16</v>
      </c>
      <c r="K163" s="1" t="s">
        <v>94</v>
      </c>
      <c r="M163" s="20">
        <v>162</v>
      </c>
      <c r="N163" s="20" t="s">
        <v>2528</v>
      </c>
      <c r="O163" s="20" t="s">
        <v>2529</v>
      </c>
      <c r="P163" s="21" t="s">
        <v>2711</v>
      </c>
      <c r="Q163" s="20" t="s">
        <v>2703</v>
      </c>
      <c r="R163" s="22">
        <v>44126</v>
      </c>
    </row>
    <row r="164" spans="1:18">
      <c r="A164" s="1">
        <v>162</v>
      </c>
      <c r="B164" s="1" t="s">
        <v>508</v>
      </c>
      <c r="C164" s="2" t="s">
        <v>509</v>
      </c>
      <c r="D164" s="2" t="s">
        <v>13</v>
      </c>
      <c r="E164" s="1" t="s">
        <v>88</v>
      </c>
      <c r="F164" s="1" t="s">
        <v>510</v>
      </c>
      <c r="G164" s="1" t="s">
        <v>2510</v>
      </c>
      <c r="H164" s="3">
        <f>DATE(2024,8,14)</f>
        <v>45518</v>
      </c>
      <c r="I164" s="3">
        <f>DATE(2024,8,29)</f>
        <v>45533</v>
      </c>
      <c r="J164" s="1" t="s">
        <v>16</v>
      </c>
      <c r="K164" s="1" t="s">
        <v>94</v>
      </c>
      <c r="M164" s="20">
        <v>163</v>
      </c>
      <c r="N164" s="20" t="s">
        <v>2528</v>
      </c>
      <c r="O164" s="20" t="s">
        <v>2529</v>
      </c>
      <c r="P164" s="21" t="s">
        <v>2712</v>
      </c>
      <c r="Q164" s="20" t="s">
        <v>2703</v>
      </c>
      <c r="R164" s="22">
        <v>44127</v>
      </c>
    </row>
    <row r="165" spans="1:18">
      <c r="A165" s="1">
        <v>163</v>
      </c>
      <c r="B165" s="1" t="s">
        <v>1985</v>
      </c>
      <c r="C165" s="2" t="s">
        <v>1986</v>
      </c>
      <c r="D165" s="2" t="s">
        <v>1987</v>
      </c>
      <c r="E165" s="1" t="s">
        <v>885</v>
      </c>
      <c r="F165" s="1" t="s">
        <v>1988</v>
      </c>
      <c r="G165" s="1" t="s">
        <v>2510</v>
      </c>
      <c r="H165" s="3">
        <f>DATE(2024,8,30)</f>
        <v>45534</v>
      </c>
      <c r="I165" s="3">
        <f>DATE(2024,10,2)</f>
        <v>45567</v>
      </c>
      <c r="J165" s="1" t="s">
        <v>16</v>
      </c>
      <c r="K165" s="1" t="s">
        <v>94</v>
      </c>
      <c r="M165" s="20">
        <v>164</v>
      </c>
      <c r="N165" s="20" t="s">
        <v>2528</v>
      </c>
      <c r="O165" s="20" t="s">
        <v>2529</v>
      </c>
      <c r="P165" s="21" t="s">
        <v>2713</v>
      </c>
      <c r="Q165" s="20" t="s">
        <v>2703</v>
      </c>
      <c r="R165" s="22">
        <v>44128</v>
      </c>
    </row>
    <row r="166" spans="1:18">
      <c r="A166" s="1">
        <v>164</v>
      </c>
      <c r="B166" s="1" t="s">
        <v>2085</v>
      </c>
      <c r="C166" s="2" t="s">
        <v>2086</v>
      </c>
      <c r="D166" s="2" t="s">
        <v>13</v>
      </c>
      <c r="E166" s="1" t="s">
        <v>1710</v>
      </c>
      <c r="F166" s="1" t="s">
        <v>2087</v>
      </c>
      <c r="G166" s="1" t="s">
        <v>2510</v>
      </c>
      <c r="H166" s="3">
        <f>DATE(2024,9,20)</f>
        <v>45555</v>
      </c>
      <c r="I166" s="3">
        <f>DATE(2024,9,30)</f>
        <v>45565</v>
      </c>
      <c r="J166" s="1" t="s">
        <v>16</v>
      </c>
      <c r="K166" s="1" t="s">
        <v>94</v>
      </c>
      <c r="M166" s="20">
        <v>165</v>
      </c>
      <c r="N166" s="20" t="s">
        <v>2528</v>
      </c>
      <c r="O166" s="20" t="s">
        <v>2529</v>
      </c>
      <c r="P166" s="21" t="s">
        <v>2714</v>
      </c>
      <c r="Q166" s="20" t="s">
        <v>2703</v>
      </c>
      <c r="R166" s="22">
        <v>44129</v>
      </c>
    </row>
    <row r="167" spans="1:18">
      <c r="A167" s="1">
        <v>165</v>
      </c>
      <c r="B167" s="1" t="s">
        <v>91</v>
      </c>
      <c r="C167" s="2" t="s">
        <v>92</v>
      </c>
      <c r="D167" s="2" t="s">
        <v>13</v>
      </c>
      <c r="E167" s="1" t="s">
        <v>81</v>
      </c>
      <c r="F167" s="1" t="s">
        <v>93</v>
      </c>
      <c r="G167" s="1" t="s">
        <v>2510</v>
      </c>
      <c r="H167" s="3">
        <f>DATE(2024,2,21)</f>
        <v>45343</v>
      </c>
      <c r="I167" s="3">
        <f>DATE(2024,3,19)</f>
        <v>45370</v>
      </c>
      <c r="J167" s="1" t="s">
        <v>16</v>
      </c>
      <c r="K167" s="1" t="s">
        <v>94</v>
      </c>
      <c r="M167" s="20">
        <v>166</v>
      </c>
      <c r="N167" s="20" t="s">
        <v>2528</v>
      </c>
      <c r="O167" s="20" t="s">
        <v>2529</v>
      </c>
      <c r="P167" s="21" t="s">
        <v>2715</v>
      </c>
      <c r="Q167" s="20" t="s">
        <v>2703</v>
      </c>
      <c r="R167" s="22">
        <v>44130</v>
      </c>
    </row>
    <row r="168" spans="1:18">
      <c r="A168" s="1">
        <v>166</v>
      </c>
      <c r="B168" s="1" t="s">
        <v>2059</v>
      </c>
      <c r="C168" s="2" t="s">
        <v>2060</v>
      </c>
      <c r="D168" s="2" t="s">
        <v>13</v>
      </c>
      <c r="E168" s="1" t="s">
        <v>980</v>
      </c>
      <c r="F168" s="1" t="s">
        <v>2061</v>
      </c>
      <c r="G168" s="1" t="s">
        <v>2510</v>
      </c>
      <c r="H168" s="3">
        <f>DATE(2024,6,1)</f>
        <v>45444</v>
      </c>
      <c r="I168" s="3">
        <f>DATE(2024,4,29)</f>
        <v>45411</v>
      </c>
      <c r="J168" s="1" t="s">
        <v>16</v>
      </c>
      <c r="K168" s="1" t="s">
        <v>94</v>
      </c>
      <c r="M168" s="20">
        <v>167</v>
      </c>
      <c r="N168" s="20" t="s">
        <v>2528</v>
      </c>
      <c r="O168" s="20" t="s">
        <v>2529</v>
      </c>
      <c r="P168" s="21" t="s">
        <v>2716</v>
      </c>
      <c r="Q168" s="20" t="s">
        <v>2703</v>
      </c>
      <c r="R168" s="22">
        <v>44131</v>
      </c>
    </row>
    <row r="169" spans="1:18">
      <c r="A169" s="1">
        <v>167</v>
      </c>
      <c r="B169" s="1" t="s">
        <v>605</v>
      </c>
      <c r="C169" s="2" t="s">
        <v>606</v>
      </c>
      <c r="D169" s="2" t="s">
        <v>607</v>
      </c>
      <c r="E169" s="1" t="s">
        <v>608</v>
      </c>
      <c r="F169" s="1" t="s">
        <v>609</v>
      </c>
      <c r="G169" s="1" t="s">
        <v>2510</v>
      </c>
      <c r="H169" s="3">
        <f>DATE(2024,2,28)</f>
        <v>45350</v>
      </c>
      <c r="I169" s="3">
        <f>DATE(2024,5,10)</f>
        <v>45422</v>
      </c>
      <c r="J169" s="1" t="s">
        <v>16</v>
      </c>
      <c r="K169" s="1" t="s">
        <v>94</v>
      </c>
      <c r="M169" s="20">
        <v>168</v>
      </c>
      <c r="N169" s="20" t="s">
        <v>2528</v>
      </c>
      <c r="O169" s="20" t="s">
        <v>2529</v>
      </c>
      <c r="P169" s="21" t="s">
        <v>2717</v>
      </c>
      <c r="Q169" s="20" t="s">
        <v>2703</v>
      </c>
      <c r="R169" s="22">
        <v>44132</v>
      </c>
    </row>
    <row r="170" spans="1:18">
      <c r="A170" s="1">
        <v>168</v>
      </c>
      <c r="B170" s="1" t="s">
        <v>2379</v>
      </c>
      <c r="C170" s="2" t="s">
        <v>2380</v>
      </c>
      <c r="D170" s="2" t="s">
        <v>13</v>
      </c>
      <c r="E170" s="1" t="s">
        <v>824</v>
      </c>
      <c r="F170" s="1" t="s">
        <v>2381</v>
      </c>
      <c r="G170" s="1" t="s">
        <v>2510</v>
      </c>
      <c r="H170" s="3">
        <f>DATE(2024,3,25)</f>
        <v>45376</v>
      </c>
      <c r="I170" s="3">
        <f>DATE(2024,4,5)</f>
        <v>45387</v>
      </c>
      <c r="J170" s="1" t="s">
        <v>16</v>
      </c>
      <c r="K170" s="1" t="s">
        <v>94</v>
      </c>
      <c r="M170" s="20">
        <v>169</v>
      </c>
      <c r="N170" s="20" t="s">
        <v>2528</v>
      </c>
      <c r="O170" s="20" t="s">
        <v>2529</v>
      </c>
      <c r="P170" s="21" t="s">
        <v>2718</v>
      </c>
      <c r="Q170" s="20" t="s">
        <v>2703</v>
      </c>
      <c r="R170" s="22">
        <v>44133</v>
      </c>
    </row>
    <row r="171" spans="1:18">
      <c r="A171" s="1">
        <v>169</v>
      </c>
      <c r="B171" s="1" t="s">
        <v>217</v>
      </c>
      <c r="C171" s="2" t="s">
        <v>218</v>
      </c>
      <c r="D171" s="2" t="s">
        <v>13</v>
      </c>
      <c r="E171" s="1" t="s">
        <v>219</v>
      </c>
      <c r="F171" s="1" t="s">
        <v>220</v>
      </c>
      <c r="G171" s="1" t="s">
        <v>2510</v>
      </c>
      <c r="H171" s="3">
        <f>DATE(2024,7,1)</f>
        <v>45474</v>
      </c>
      <c r="I171" s="3">
        <f>DATE(2024,8,19)</f>
        <v>45523</v>
      </c>
      <c r="J171" s="1" t="s">
        <v>16</v>
      </c>
      <c r="K171" s="1" t="s">
        <v>94</v>
      </c>
      <c r="M171" s="20">
        <v>170</v>
      </c>
      <c r="N171" s="20" t="s">
        <v>2528</v>
      </c>
      <c r="O171" s="20" t="s">
        <v>2529</v>
      </c>
      <c r="P171" s="21" t="s">
        <v>2719</v>
      </c>
      <c r="Q171" s="20" t="s">
        <v>2703</v>
      </c>
      <c r="R171" s="22">
        <v>44134</v>
      </c>
    </row>
    <row r="172" spans="1:18">
      <c r="A172" s="1">
        <v>170</v>
      </c>
      <c r="B172" s="1" t="s">
        <v>108</v>
      </c>
      <c r="C172" s="2" t="s">
        <v>109</v>
      </c>
      <c r="D172" s="2" t="s">
        <v>110</v>
      </c>
      <c r="E172" s="1" t="s">
        <v>81</v>
      </c>
      <c r="F172" s="1" t="s">
        <v>111</v>
      </c>
      <c r="G172" s="1" t="s">
        <v>112</v>
      </c>
      <c r="H172" s="3">
        <f>DATE(2024,9,19)</f>
        <v>45554</v>
      </c>
      <c r="I172" s="3">
        <f>DATE(2024,10,2)</f>
        <v>45567</v>
      </c>
      <c r="J172" s="1" t="s">
        <v>16</v>
      </c>
      <c r="K172" s="1" t="s">
        <v>94</v>
      </c>
      <c r="M172" s="20">
        <v>171</v>
      </c>
      <c r="N172" s="20" t="s">
        <v>2528</v>
      </c>
      <c r="O172" s="20" t="s">
        <v>2529</v>
      </c>
      <c r="P172" s="21" t="s">
        <v>2720</v>
      </c>
      <c r="Q172" s="20" t="s">
        <v>2703</v>
      </c>
      <c r="R172" s="22">
        <v>44135</v>
      </c>
    </row>
    <row r="173" spans="1:18">
      <c r="A173" s="1">
        <v>171</v>
      </c>
      <c r="B173" s="1" t="s">
        <v>662</v>
      </c>
      <c r="C173" s="2" t="s">
        <v>663</v>
      </c>
      <c r="D173" s="2" t="s">
        <v>13</v>
      </c>
      <c r="E173" s="1" t="s">
        <v>298</v>
      </c>
      <c r="F173" s="1" t="s">
        <v>664</v>
      </c>
      <c r="G173" s="1" t="s">
        <v>112</v>
      </c>
      <c r="H173" s="3">
        <f>DATE(2024,6,14)</f>
        <v>45457</v>
      </c>
      <c r="I173" s="3">
        <f>DATE(2024,6,21)</f>
        <v>45464</v>
      </c>
      <c r="J173" s="1" t="s">
        <v>16</v>
      </c>
      <c r="K173" s="1" t="s">
        <v>94</v>
      </c>
      <c r="M173" s="20">
        <v>172</v>
      </c>
      <c r="N173" s="20" t="s">
        <v>2528</v>
      </c>
      <c r="O173" s="20" t="s">
        <v>2529</v>
      </c>
      <c r="P173" s="21" t="s">
        <v>2721</v>
      </c>
      <c r="Q173" s="20" t="s">
        <v>2703</v>
      </c>
      <c r="R173" s="22">
        <v>44136</v>
      </c>
    </row>
    <row r="174" spans="1:18">
      <c r="A174" s="1">
        <v>172</v>
      </c>
      <c r="B174" s="1" t="s">
        <v>1640</v>
      </c>
      <c r="C174" s="2" t="s">
        <v>1641</v>
      </c>
      <c r="D174" s="2" t="s">
        <v>13</v>
      </c>
      <c r="E174" s="1" t="s">
        <v>514</v>
      </c>
      <c r="F174" s="1" t="s">
        <v>1642</v>
      </c>
      <c r="G174" s="1" t="s">
        <v>2510</v>
      </c>
      <c r="H174" s="3">
        <f>DATE(2024,7,26)</f>
        <v>45499</v>
      </c>
      <c r="I174" s="3">
        <f>DATE(2024,8,8)</f>
        <v>45512</v>
      </c>
      <c r="J174" s="1" t="s">
        <v>16</v>
      </c>
      <c r="K174" s="1" t="s">
        <v>94</v>
      </c>
      <c r="M174" s="20">
        <v>173</v>
      </c>
      <c r="N174" s="20" t="s">
        <v>2528</v>
      </c>
      <c r="O174" s="20" t="s">
        <v>2529</v>
      </c>
      <c r="P174" s="21" t="s">
        <v>2722</v>
      </c>
      <c r="Q174" s="20" t="s">
        <v>2703</v>
      </c>
      <c r="R174" s="22">
        <v>44137</v>
      </c>
    </row>
    <row r="175" spans="1:18">
      <c r="A175" s="1">
        <v>173</v>
      </c>
      <c r="B175" s="1" t="s">
        <v>816</v>
      </c>
      <c r="C175" s="2" t="s">
        <v>817</v>
      </c>
      <c r="D175" s="2" t="s">
        <v>13</v>
      </c>
      <c r="E175" s="1" t="s">
        <v>88</v>
      </c>
      <c r="F175" s="1" t="s">
        <v>664</v>
      </c>
      <c r="G175" s="1" t="s">
        <v>112</v>
      </c>
      <c r="H175" s="3">
        <f>DATE(2024,2,21)</f>
        <v>45343</v>
      </c>
      <c r="I175" s="3">
        <f>DATE(2024,3,7)</f>
        <v>45358</v>
      </c>
      <c r="J175" s="1" t="s">
        <v>16</v>
      </c>
      <c r="K175" s="1" t="s">
        <v>94</v>
      </c>
      <c r="M175" s="20">
        <v>174</v>
      </c>
      <c r="N175" s="20" t="s">
        <v>2528</v>
      </c>
      <c r="O175" s="20" t="s">
        <v>2529</v>
      </c>
      <c r="P175" s="21" t="s">
        <v>2723</v>
      </c>
      <c r="Q175" s="20" t="s">
        <v>2703</v>
      </c>
      <c r="R175" s="22">
        <v>44138</v>
      </c>
    </row>
    <row r="176" spans="1:18">
      <c r="A176" s="1">
        <v>174</v>
      </c>
      <c r="B176" s="1" t="s">
        <v>511</v>
      </c>
      <c r="C176" s="2" t="s">
        <v>512</v>
      </c>
      <c r="D176" s="2" t="s">
        <v>13</v>
      </c>
      <c r="E176" s="1" t="s">
        <v>514</v>
      </c>
      <c r="F176" s="1" t="s">
        <v>515</v>
      </c>
      <c r="G176" s="1" t="s">
        <v>2510</v>
      </c>
      <c r="H176" s="3">
        <f>DATE(2024,8,30)</f>
        <v>45534</v>
      </c>
      <c r="I176" s="3">
        <f>DATE(2024,8,26)</f>
        <v>45530</v>
      </c>
      <c r="J176" s="1" t="s">
        <v>16</v>
      </c>
      <c r="K176" s="1" t="s">
        <v>94</v>
      </c>
      <c r="M176" s="20">
        <v>175</v>
      </c>
      <c r="N176" s="20" t="s">
        <v>2528</v>
      </c>
      <c r="O176" s="20" t="s">
        <v>2529</v>
      </c>
      <c r="P176" s="21" t="s">
        <v>2724</v>
      </c>
      <c r="Q176" s="20" t="s">
        <v>2703</v>
      </c>
      <c r="R176" s="22">
        <v>44139</v>
      </c>
    </row>
    <row r="177" spans="1:18">
      <c r="A177" s="1">
        <v>175</v>
      </c>
      <c r="B177" s="1" t="s">
        <v>328</v>
      </c>
      <c r="C177" s="2" t="s">
        <v>329</v>
      </c>
      <c r="D177" s="2" t="s">
        <v>13</v>
      </c>
      <c r="E177" s="1" t="s">
        <v>88</v>
      </c>
      <c r="F177" s="1" t="s">
        <v>330</v>
      </c>
      <c r="G177" s="1" t="s">
        <v>112</v>
      </c>
      <c r="H177" s="3">
        <f>DATE(2024,5,16)</f>
        <v>45428</v>
      </c>
      <c r="I177" s="3">
        <f>DATE(2024,5,20)</f>
        <v>45432</v>
      </c>
      <c r="J177" s="1" t="s">
        <v>16</v>
      </c>
      <c r="K177" s="1" t="s">
        <v>94</v>
      </c>
      <c r="M177" s="20">
        <v>176</v>
      </c>
      <c r="N177" s="20" t="s">
        <v>2528</v>
      </c>
      <c r="O177" s="20" t="s">
        <v>2529</v>
      </c>
      <c r="P177" s="21" t="s">
        <v>2725</v>
      </c>
      <c r="Q177" s="20" t="s">
        <v>2703</v>
      </c>
      <c r="R177" s="22">
        <v>44140</v>
      </c>
    </row>
    <row r="178" spans="1:18">
      <c r="A178" s="1">
        <v>176</v>
      </c>
      <c r="B178" s="1" t="s">
        <v>2101</v>
      </c>
      <c r="C178" s="2" t="s">
        <v>2102</v>
      </c>
      <c r="D178" s="2" t="s">
        <v>13</v>
      </c>
      <c r="E178" s="1" t="s">
        <v>880</v>
      </c>
      <c r="F178" s="1" t="s">
        <v>2103</v>
      </c>
      <c r="G178" s="1" t="s">
        <v>2510</v>
      </c>
      <c r="H178" s="3">
        <f>DATE(2024,9,30)</f>
        <v>45565</v>
      </c>
      <c r="I178" s="3">
        <f>DATE(2024,10,17)</f>
        <v>45582</v>
      </c>
      <c r="J178" s="1" t="s">
        <v>16</v>
      </c>
      <c r="K178" s="1" t="s">
        <v>94</v>
      </c>
      <c r="M178" s="20">
        <v>177</v>
      </c>
      <c r="N178" s="20" t="s">
        <v>2528</v>
      </c>
      <c r="O178" s="20" t="s">
        <v>2529</v>
      </c>
      <c r="P178" s="21" t="s">
        <v>2726</v>
      </c>
      <c r="Q178" s="20" t="s">
        <v>2703</v>
      </c>
      <c r="R178" s="22">
        <v>44141</v>
      </c>
    </row>
    <row r="179" spans="1:18">
      <c r="A179" s="1">
        <v>177</v>
      </c>
      <c r="B179" s="1" t="s">
        <v>1962</v>
      </c>
      <c r="C179" s="2" t="s">
        <v>1963</v>
      </c>
      <c r="D179" s="2" t="s">
        <v>13</v>
      </c>
      <c r="E179" s="1" t="s">
        <v>244</v>
      </c>
      <c r="F179" s="1" t="s">
        <v>664</v>
      </c>
      <c r="G179" s="1" t="s">
        <v>112</v>
      </c>
      <c r="H179" s="3">
        <f>DATE(2024,3,30)</f>
        <v>45381</v>
      </c>
      <c r="I179" s="3">
        <f>DATE(2024,5,3)</f>
        <v>45415</v>
      </c>
      <c r="J179" s="1" t="s">
        <v>16</v>
      </c>
      <c r="K179" s="1" t="s">
        <v>94</v>
      </c>
      <c r="M179" s="20">
        <v>178</v>
      </c>
      <c r="N179" s="20" t="s">
        <v>2528</v>
      </c>
      <c r="O179" s="20" t="s">
        <v>2529</v>
      </c>
      <c r="P179" s="21" t="s">
        <v>2727</v>
      </c>
      <c r="Q179" s="20" t="s">
        <v>2703</v>
      </c>
      <c r="R179" s="22">
        <v>44142</v>
      </c>
    </row>
    <row r="180" spans="1:18">
      <c r="A180" s="1">
        <v>178</v>
      </c>
      <c r="B180" s="1" t="s">
        <v>2166</v>
      </c>
      <c r="C180" s="2" t="s">
        <v>2167</v>
      </c>
      <c r="D180" s="2" t="s">
        <v>13</v>
      </c>
      <c r="E180" s="1" t="s">
        <v>2168</v>
      </c>
      <c r="F180" s="1" t="s">
        <v>921</v>
      </c>
      <c r="G180" s="1" t="s">
        <v>112</v>
      </c>
      <c r="H180" s="3">
        <f>DATE(2023,5,4)</f>
        <v>45050</v>
      </c>
      <c r="I180" s="3">
        <f>DATE(2023,5,16)</f>
        <v>45062</v>
      </c>
      <c r="J180" s="1" t="s">
        <v>16</v>
      </c>
      <c r="K180" s="1" t="s">
        <v>94</v>
      </c>
      <c r="M180" s="20">
        <v>179</v>
      </c>
      <c r="N180" s="20" t="s">
        <v>2528</v>
      </c>
      <c r="O180" s="20" t="s">
        <v>2529</v>
      </c>
      <c r="P180" s="21" t="s">
        <v>2728</v>
      </c>
      <c r="Q180" s="20" t="s">
        <v>2703</v>
      </c>
      <c r="R180" s="22">
        <v>44143</v>
      </c>
    </row>
    <row r="181" spans="1:18">
      <c r="A181" s="1">
        <v>179</v>
      </c>
      <c r="B181" s="1" t="s">
        <v>2218</v>
      </c>
      <c r="C181" s="2" t="s">
        <v>2219</v>
      </c>
      <c r="D181" s="2" t="s">
        <v>13</v>
      </c>
      <c r="E181" s="1" t="s">
        <v>850</v>
      </c>
      <c r="F181" s="1" t="s">
        <v>2220</v>
      </c>
      <c r="G181" s="1" t="s">
        <v>112</v>
      </c>
      <c r="H181" s="3">
        <f>DATE(2024,8,23)</f>
        <v>45527</v>
      </c>
      <c r="I181" s="3">
        <f>DATE(2024,10,8)</f>
        <v>45573</v>
      </c>
      <c r="J181" s="1" t="s">
        <v>16</v>
      </c>
      <c r="K181" s="1" t="s">
        <v>94</v>
      </c>
      <c r="M181" s="20">
        <v>180</v>
      </c>
      <c r="N181" s="20" t="s">
        <v>2528</v>
      </c>
      <c r="O181" s="20" t="s">
        <v>2529</v>
      </c>
      <c r="P181" s="21" t="s">
        <v>2729</v>
      </c>
      <c r="Q181" s="20" t="s">
        <v>2703</v>
      </c>
      <c r="R181" s="22">
        <v>44144</v>
      </c>
    </row>
    <row r="182" spans="1:18">
      <c r="A182" s="1">
        <v>180</v>
      </c>
      <c r="B182" s="1" t="s">
        <v>516</v>
      </c>
      <c r="C182" s="2" t="s">
        <v>517</v>
      </c>
      <c r="D182" s="2" t="s">
        <v>13</v>
      </c>
      <c r="E182" s="1" t="s">
        <v>88</v>
      </c>
      <c r="F182" s="1" t="s">
        <v>518</v>
      </c>
      <c r="G182" s="1" t="s">
        <v>2510</v>
      </c>
      <c r="H182" s="3">
        <f>DATE(2024,9,11)</f>
        <v>45546</v>
      </c>
      <c r="I182" s="3">
        <f>DATE(2024,10,7)</f>
        <v>45572</v>
      </c>
      <c r="J182" s="1" t="s">
        <v>16</v>
      </c>
      <c r="K182" s="1" t="s">
        <v>94</v>
      </c>
      <c r="M182" s="20">
        <v>181</v>
      </c>
      <c r="N182" s="20" t="s">
        <v>2528</v>
      </c>
      <c r="O182" s="20" t="s">
        <v>2529</v>
      </c>
      <c r="P182" s="21" t="s">
        <v>2730</v>
      </c>
      <c r="Q182" s="20" t="s">
        <v>2703</v>
      </c>
      <c r="R182" s="22">
        <v>44145</v>
      </c>
    </row>
    <row r="183" spans="1:18">
      <c r="A183" s="1">
        <v>181</v>
      </c>
      <c r="B183" s="1" t="s">
        <v>519</v>
      </c>
      <c r="C183" s="2" t="s">
        <v>520</v>
      </c>
      <c r="D183" s="2" t="s">
        <v>13</v>
      </c>
      <c r="E183" s="1" t="s">
        <v>88</v>
      </c>
      <c r="F183" s="1" t="s">
        <v>521</v>
      </c>
      <c r="G183" s="1" t="s">
        <v>2510</v>
      </c>
      <c r="H183" s="3">
        <f>DATE(2024,10,14)</f>
        <v>45579</v>
      </c>
      <c r="I183" s="3">
        <f>DATE(2024,10,23)</f>
        <v>45588</v>
      </c>
      <c r="J183" s="1" t="s">
        <v>16</v>
      </c>
      <c r="K183" s="1" t="s">
        <v>94</v>
      </c>
      <c r="M183" s="20">
        <v>182</v>
      </c>
      <c r="N183" s="20" t="s">
        <v>2528</v>
      </c>
      <c r="O183" s="20" t="s">
        <v>2529</v>
      </c>
      <c r="P183" s="21" t="s">
        <v>2731</v>
      </c>
      <c r="Q183" s="20" t="s">
        <v>2703</v>
      </c>
      <c r="R183" s="22">
        <v>44146</v>
      </c>
    </row>
    <row r="184" spans="1:18">
      <c r="A184" s="1">
        <v>182</v>
      </c>
      <c r="B184" s="1" t="s">
        <v>2209</v>
      </c>
      <c r="C184" s="2" t="s">
        <v>2210</v>
      </c>
      <c r="D184" s="2" t="s">
        <v>13</v>
      </c>
      <c r="E184" s="1" t="s">
        <v>850</v>
      </c>
      <c r="F184" s="1" t="s">
        <v>2211</v>
      </c>
      <c r="G184" s="1" t="s">
        <v>2510</v>
      </c>
      <c r="H184" s="3">
        <f>DATE(2024,6,17)</f>
        <v>45460</v>
      </c>
      <c r="I184" s="3">
        <f>DATE(2024,6,21)</f>
        <v>45464</v>
      </c>
      <c r="J184" s="1" t="s">
        <v>16</v>
      </c>
      <c r="K184" s="1" t="s">
        <v>94</v>
      </c>
      <c r="M184" s="20">
        <v>183</v>
      </c>
      <c r="N184" s="20" t="s">
        <v>2528</v>
      </c>
      <c r="O184" s="20" t="s">
        <v>2529</v>
      </c>
      <c r="P184" s="21" t="s">
        <v>2732</v>
      </c>
      <c r="Q184" s="20" t="s">
        <v>2703</v>
      </c>
      <c r="R184" s="22">
        <v>44147</v>
      </c>
    </row>
    <row r="185" spans="1:18">
      <c r="A185" s="1">
        <v>183</v>
      </c>
      <c r="B185" s="1" t="s">
        <v>2382</v>
      </c>
      <c r="C185" s="2" t="s">
        <v>2383</v>
      </c>
      <c r="D185" s="2" t="s">
        <v>13</v>
      </c>
      <c r="E185" s="1" t="s">
        <v>824</v>
      </c>
      <c r="F185" s="1" t="s">
        <v>2384</v>
      </c>
      <c r="G185" s="1" t="s">
        <v>2510</v>
      </c>
      <c r="H185" s="3">
        <f>DATE(2024,3,25)</f>
        <v>45376</v>
      </c>
      <c r="I185" s="3">
        <f>DATE(2024,4,5)</f>
        <v>45387</v>
      </c>
      <c r="J185" s="1" t="s">
        <v>16</v>
      </c>
      <c r="K185" s="1" t="s">
        <v>94</v>
      </c>
      <c r="M185" s="20">
        <v>184</v>
      </c>
      <c r="N185" s="20" t="s">
        <v>2528</v>
      </c>
      <c r="O185" s="20" t="s">
        <v>2529</v>
      </c>
      <c r="P185" s="21" t="s">
        <v>2733</v>
      </c>
      <c r="Q185" s="20" t="s">
        <v>2703</v>
      </c>
      <c r="R185" s="22">
        <v>44148</v>
      </c>
    </row>
    <row r="186" spans="1:18">
      <c r="A186" s="1">
        <v>184</v>
      </c>
      <c r="B186" s="1" t="s">
        <v>2104</v>
      </c>
      <c r="C186" s="2" t="s">
        <v>2105</v>
      </c>
      <c r="D186" s="2" t="s">
        <v>13</v>
      </c>
      <c r="E186" s="1" t="s">
        <v>1947</v>
      </c>
      <c r="F186" s="1" t="s">
        <v>2106</v>
      </c>
      <c r="G186" s="1" t="s">
        <v>2510</v>
      </c>
      <c r="H186" s="3">
        <f>DATE(2024,8,27)</f>
        <v>45531</v>
      </c>
      <c r="I186" s="3">
        <f>DATE(2024,9,4)</f>
        <v>45539</v>
      </c>
      <c r="J186" s="1" t="s">
        <v>16</v>
      </c>
      <c r="K186" s="1" t="s">
        <v>94</v>
      </c>
      <c r="M186" s="20">
        <v>185</v>
      </c>
      <c r="N186" s="20" t="s">
        <v>2528</v>
      </c>
      <c r="O186" s="20" t="s">
        <v>2529</v>
      </c>
      <c r="P186" s="21" t="s">
        <v>2734</v>
      </c>
      <c r="Q186" s="20" t="s">
        <v>2703</v>
      </c>
      <c r="R186" s="22">
        <v>44149</v>
      </c>
    </row>
    <row r="187" spans="1:18">
      <c r="A187" s="1">
        <v>185</v>
      </c>
      <c r="B187" s="1" t="s">
        <v>2427</v>
      </c>
      <c r="C187" s="2" t="s">
        <v>2428</v>
      </c>
      <c r="D187" s="2" t="s">
        <v>13</v>
      </c>
      <c r="E187" s="1" t="s">
        <v>2429</v>
      </c>
      <c r="F187" s="1" t="s">
        <v>2430</v>
      </c>
      <c r="G187" s="1" t="s">
        <v>162</v>
      </c>
      <c r="H187" s="3">
        <f>DATE(2020,4,13)</f>
        <v>43934</v>
      </c>
      <c r="I187" s="3">
        <f>DATE(2023,3,10)</f>
        <v>44995</v>
      </c>
      <c r="J187" s="1" t="s">
        <v>16</v>
      </c>
      <c r="K187" s="1" t="s">
        <v>94</v>
      </c>
      <c r="M187" s="20">
        <v>186</v>
      </c>
      <c r="N187" s="20" t="s">
        <v>2528</v>
      </c>
      <c r="O187" s="20" t="s">
        <v>2529</v>
      </c>
      <c r="P187" s="21" t="s">
        <v>2735</v>
      </c>
      <c r="Q187" s="20" t="s">
        <v>2703</v>
      </c>
      <c r="R187" s="22">
        <v>44150</v>
      </c>
    </row>
    <row r="188" spans="1:18">
      <c r="A188" s="1">
        <v>186</v>
      </c>
      <c r="B188" s="1" t="s">
        <v>2180</v>
      </c>
      <c r="C188" s="2" t="s">
        <v>2181</v>
      </c>
      <c r="D188" s="2" t="s">
        <v>13</v>
      </c>
      <c r="E188" s="1" t="s">
        <v>514</v>
      </c>
      <c r="F188" s="1" t="s">
        <v>2182</v>
      </c>
      <c r="G188" s="1" t="s">
        <v>2510</v>
      </c>
      <c r="H188" s="3">
        <f>DATE(2024,9,27)</f>
        <v>45562</v>
      </c>
      <c r="I188" s="3">
        <f>DATE(2024,9,24)</f>
        <v>45559</v>
      </c>
      <c r="J188" s="1" t="s">
        <v>16</v>
      </c>
      <c r="K188" s="1" t="s">
        <v>94</v>
      </c>
      <c r="M188" s="20">
        <v>187</v>
      </c>
      <c r="N188" s="20" t="s">
        <v>2528</v>
      </c>
      <c r="O188" s="20" t="s">
        <v>2529</v>
      </c>
      <c r="P188" s="21" t="s">
        <v>2736</v>
      </c>
      <c r="Q188" s="20" t="s">
        <v>2703</v>
      </c>
      <c r="R188" s="22">
        <v>44151</v>
      </c>
    </row>
    <row r="189" spans="1:18">
      <c r="A189" s="1">
        <v>187</v>
      </c>
      <c r="B189" s="1" t="s">
        <v>2290</v>
      </c>
      <c r="C189" s="2" t="s">
        <v>2291</v>
      </c>
      <c r="D189" s="2" t="s">
        <v>13</v>
      </c>
      <c r="E189" s="1" t="s">
        <v>824</v>
      </c>
      <c r="F189" s="1" t="s">
        <v>2292</v>
      </c>
      <c r="G189" s="1" t="s">
        <v>2510</v>
      </c>
      <c r="H189" s="3">
        <f>DATE(2024,3,25)</f>
        <v>45376</v>
      </c>
      <c r="I189" s="3">
        <f>DATE(2024,4,5)</f>
        <v>45387</v>
      </c>
      <c r="J189" s="1" t="s">
        <v>16</v>
      </c>
      <c r="K189" s="1" t="s">
        <v>94</v>
      </c>
      <c r="M189" s="20">
        <v>188</v>
      </c>
      <c r="N189" s="20" t="s">
        <v>2528</v>
      </c>
      <c r="O189" s="20" t="s">
        <v>2529</v>
      </c>
      <c r="P189" s="21" t="s">
        <v>2737</v>
      </c>
      <c r="Q189" s="20" t="s">
        <v>2703</v>
      </c>
      <c r="R189" s="22">
        <v>44152</v>
      </c>
    </row>
    <row r="190" spans="1:18">
      <c r="A190" s="1">
        <v>188</v>
      </c>
      <c r="B190" s="1" t="s">
        <v>2282</v>
      </c>
      <c r="C190" s="2" t="s">
        <v>2283</v>
      </c>
      <c r="D190" s="2" t="s">
        <v>13</v>
      </c>
      <c r="E190" s="1" t="s">
        <v>729</v>
      </c>
      <c r="F190" s="1" t="s">
        <v>2284</v>
      </c>
      <c r="G190" s="1" t="s">
        <v>112</v>
      </c>
      <c r="H190" s="3">
        <f>DATE(2024,2,8)</f>
        <v>45330</v>
      </c>
      <c r="I190" s="3">
        <f>DATE(2024,2,28)</f>
        <v>45350</v>
      </c>
      <c r="J190" s="1" t="s">
        <v>16</v>
      </c>
      <c r="K190" s="1" t="s">
        <v>2285</v>
      </c>
      <c r="M190" s="20">
        <v>189</v>
      </c>
      <c r="N190" s="20" t="s">
        <v>2528</v>
      </c>
      <c r="O190" s="20" t="s">
        <v>2529</v>
      </c>
      <c r="P190" s="21" t="s">
        <v>2738</v>
      </c>
      <c r="Q190" s="20" t="s">
        <v>2703</v>
      </c>
      <c r="R190" s="22">
        <v>44153</v>
      </c>
    </row>
    <row r="191" spans="1:18">
      <c r="A191" s="1">
        <v>189</v>
      </c>
      <c r="B191" s="1" t="s">
        <v>432</v>
      </c>
      <c r="C191" s="2" t="s">
        <v>433</v>
      </c>
      <c r="D191" s="2" t="s">
        <v>13</v>
      </c>
      <c r="E191" s="1" t="s">
        <v>339</v>
      </c>
      <c r="F191" s="1" t="s">
        <v>434</v>
      </c>
      <c r="G191" s="1" t="s">
        <v>131</v>
      </c>
      <c r="H191" s="3">
        <f>DATE(2024,9,2)</f>
        <v>45537</v>
      </c>
      <c r="I191" s="3">
        <f>DATE(2024,10,14)</f>
        <v>45579</v>
      </c>
      <c r="J191" s="1" t="s">
        <v>16</v>
      </c>
      <c r="K191" s="1" t="s">
        <v>435</v>
      </c>
      <c r="M191" s="20">
        <v>190</v>
      </c>
      <c r="N191" s="20" t="s">
        <v>2528</v>
      </c>
      <c r="O191" s="20" t="s">
        <v>2529</v>
      </c>
      <c r="P191" s="21" t="s">
        <v>2739</v>
      </c>
      <c r="Q191" s="20" t="s">
        <v>2703</v>
      </c>
      <c r="R191" s="22">
        <v>44154</v>
      </c>
    </row>
    <row r="192" spans="1:18">
      <c r="A192" s="1">
        <v>190</v>
      </c>
      <c r="B192" s="1" t="s">
        <v>637</v>
      </c>
      <c r="C192" s="2" t="s">
        <v>638</v>
      </c>
      <c r="D192" s="2" t="s">
        <v>13</v>
      </c>
      <c r="E192" s="1" t="s">
        <v>635</v>
      </c>
      <c r="F192" s="1" t="s">
        <v>639</v>
      </c>
      <c r="G192" s="1" t="s">
        <v>2510</v>
      </c>
      <c r="H192" s="3">
        <f>DATE(2024,4,30)</f>
        <v>45412</v>
      </c>
      <c r="I192" s="3">
        <f>DATE(2024,9,23)</f>
        <v>45558</v>
      </c>
      <c r="J192" s="1" t="s">
        <v>16</v>
      </c>
      <c r="K192" s="1" t="s">
        <v>435</v>
      </c>
      <c r="M192" s="20">
        <v>191</v>
      </c>
      <c r="N192" s="20" t="s">
        <v>2528</v>
      </c>
      <c r="O192" s="20" t="s">
        <v>2529</v>
      </c>
      <c r="P192" s="21" t="s">
        <v>2740</v>
      </c>
      <c r="Q192" s="20" t="s">
        <v>2703</v>
      </c>
      <c r="R192" s="22">
        <v>44155</v>
      </c>
    </row>
    <row r="193" spans="1:20">
      <c r="A193" s="1">
        <v>191</v>
      </c>
      <c r="B193" s="1" t="s">
        <v>2313</v>
      </c>
      <c r="C193" s="2" t="s">
        <v>2314</v>
      </c>
      <c r="D193" s="2" t="s">
        <v>13</v>
      </c>
      <c r="E193" s="1" t="s">
        <v>122</v>
      </c>
      <c r="F193" s="1" t="s">
        <v>2315</v>
      </c>
      <c r="G193" s="1" t="s">
        <v>2510</v>
      </c>
      <c r="H193" s="3">
        <f>DATE(2024,9,30)</f>
        <v>45565</v>
      </c>
      <c r="I193" s="3">
        <f>DATE(2024,10,2)</f>
        <v>45567</v>
      </c>
      <c r="J193" s="1" t="s">
        <v>16</v>
      </c>
      <c r="K193" s="1" t="s">
        <v>1516</v>
      </c>
      <c r="M193" s="20">
        <v>192</v>
      </c>
      <c r="N193" s="20" t="s">
        <v>2528</v>
      </c>
      <c r="O193" s="20" t="s">
        <v>2529</v>
      </c>
      <c r="P193" s="21" t="s">
        <v>2741</v>
      </c>
      <c r="Q193" s="20" t="s">
        <v>2703</v>
      </c>
      <c r="R193" s="22">
        <v>44156</v>
      </c>
    </row>
    <row r="194" spans="1:20">
      <c r="A194" s="1">
        <v>192</v>
      </c>
      <c r="B194" s="1" t="s">
        <v>1513</v>
      </c>
      <c r="C194" s="2" t="s">
        <v>1514</v>
      </c>
      <c r="D194" s="2" t="s">
        <v>13</v>
      </c>
      <c r="E194" s="1" t="s">
        <v>724</v>
      </c>
      <c r="F194" s="1" t="s">
        <v>1515</v>
      </c>
      <c r="G194" s="1" t="s">
        <v>2510</v>
      </c>
      <c r="H194" s="3">
        <f>DATE(2024,2,19)</f>
        <v>45341</v>
      </c>
      <c r="I194" s="3">
        <f>DATE(2024,2,19)</f>
        <v>45341</v>
      </c>
      <c r="J194" s="1" t="s">
        <v>16</v>
      </c>
      <c r="K194" s="1" t="s">
        <v>1516</v>
      </c>
      <c r="M194" s="20">
        <v>193</v>
      </c>
      <c r="N194" s="20" t="s">
        <v>2528</v>
      </c>
      <c r="O194" s="20" t="s">
        <v>2529</v>
      </c>
      <c r="P194" s="21" t="s">
        <v>2742</v>
      </c>
      <c r="Q194" s="20" t="s">
        <v>2703</v>
      </c>
      <c r="R194" s="22">
        <v>44157</v>
      </c>
    </row>
    <row r="195" spans="1:20">
      <c r="A195" s="1">
        <v>193</v>
      </c>
      <c r="B195" s="1" t="s">
        <v>1989</v>
      </c>
      <c r="C195" s="2" t="s">
        <v>1990</v>
      </c>
      <c r="D195" s="2" t="s">
        <v>1991</v>
      </c>
      <c r="E195" s="1" t="s">
        <v>1266</v>
      </c>
      <c r="F195" s="1" t="s">
        <v>1714</v>
      </c>
      <c r="G195" s="1" t="s">
        <v>2510</v>
      </c>
      <c r="H195" s="3">
        <f>DATE(2024,4,25)</f>
        <v>45407</v>
      </c>
      <c r="I195" s="3">
        <f>DATE(2024,7,24)</f>
        <v>45497</v>
      </c>
      <c r="J195" s="1" t="s">
        <v>16</v>
      </c>
      <c r="K195" s="1" t="s">
        <v>249</v>
      </c>
      <c r="M195" s="20">
        <v>194</v>
      </c>
      <c r="N195" s="20" t="s">
        <v>2528</v>
      </c>
      <c r="O195" s="20" t="s">
        <v>2529</v>
      </c>
      <c r="P195" s="21" t="s">
        <v>2743</v>
      </c>
      <c r="Q195" s="20" t="s">
        <v>2703</v>
      </c>
      <c r="R195" s="22">
        <v>44158</v>
      </c>
    </row>
    <row r="196" spans="1:20">
      <c r="A196" s="1">
        <v>194</v>
      </c>
      <c r="B196" s="1" t="s">
        <v>722</v>
      </c>
      <c r="C196" s="2" t="s">
        <v>723</v>
      </c>
      <c r="D196" s="2" t="s">
        <v>13</v>
      </c>
      <c r="E196" s="1" t="s">
        <v>724</v>
      </c>
      <c r="F196" s="1" t="s">
        <v>725</v>
      </c>
      <c r="G196" s="1" t="s">
        <v>2510</v>
      </c>
      <c r="H196" s="3">
        <f>DATE(2024,10,10)</f>
        <v>45575</v>
      </c>
      <c r="I196" s="3">
        <f>DATE(2024,10,15)</f>
        <v>45580</v>
      </c>
      <c r="J196" s="1" t="s">
        <v>16</v>
      </c>
      <c r="K196" s="1" t="s">
        <v>249</v>
      </c>
      <c r="M196" s="20">
        <v>195</v>
      </c>
      <c r="N196" s="20" t="s">
        <v>2528</v>
      </c>
      <c r="O196" s="20" t="s">
        <v>2529</v>
      </c>
      <c r="P196" s="21" t="s">
        <v>2744</v>
      </c>
      <c r="Q196" s="20" t="s">
        <v>2703</v>
      </c>
      <c r="R196" s="22">
        <v>44159</v>
      </c>
    </row>
    <row r="197" spans="1:20">
      <c r="A197" s="1">
        <v>195</v>
      </c>
      <c r="B197" s="1" t="s">
        <v>246</v>
      </c>
      <c r="C197" s="2" t="s">
        <v>247</v>
      </c>
      <c r="D197" s="2" t="s">
        <v>13</v>
      </c>
      <c r="E197" s="1" t="s">
        <v>81</v>
      </c>
      <c r="F197" s="1" t="s">
        <v>248</v>
      </c>
      <c r="G197" s="1" t="s">
        <v>112</v>
      </c>
      <c r="H197" s="3">
        <f>DATE(2024,9,3)</f>
        <v>45538</v>
      </c>
      <c r="I197" s="3">
        <f>DATE(2024,9,12)</f>
        <v>45547</v>
      </c>
      <c r="J197" s="1" t="s">
        <v>16</v>
      </c>
      <c r="K197" s="1" t="s">
        <v>249</v>
      </c>
      <c r="M197" s="20">
        <v>196</v>
      </c>
      <c r="N197" s="20" t="s">
        <v>2528</v>
      </c>
      <c r="O197" s="20" t="s">
        <v>2529</v>
      </c>
      <c r="P197" s="21" t="s">
        <v>2745</v>
      </c>
      <c r="Q197" s="20" t="s">
        <v>2703</v>
      </c>
      <c r="R197" s="22">
        <v>44160</v>
      </c>
    </row>
    <row r="198" spans="1:20">
      <c r="A198" s="1">
        <v>196</v>
      </c>
      <c r="B198" s="1" t="s">
        <v>1712</v>
      </c>
      <c r="C198" s="2" t="s">
        <v>1713</v>
      </c>
      <c r="D198" s="2" t="s">
        <v>13</v>
      </c>
      <c r="E198" s="1" t="s">
        <v>1474</v>
      </c>
      <c r="F198" s="1" t="s">
        <v>1714</v>
      </c>
      <c r="G198" s="1" t="s">
        <v>112</v>
      </c>
      <c r="H198" s="3">
        <f>DATE(2024,8,1)</f>
        <v>45505</v>
      </c>
      <c r="I198" s="3">
        <f>DATE(2024,8,21)</f>
        <v>45525</v>
      </c>
      <c r="J198" s="1" t="s">
        <v>16</v>
      </c>
      <c r="K198" s="1" t="s">
        <v>249</v>
      </c>
      <c r="M198" s="20">
        <v>197</v>
      </c>
      <c r="N198" s="20" t="s">
        <v>2528</v>
      </c>
      <c r="O198" s="20" t="s">
        <v>2529</v>
      </c>
      <c r="P198" s="21" t="s">
        <v>2746</v>
      </c>
      <c r="Q198" s="20" t="s">
        <v>2703</v>
      </c>
      <c r="R198" s="22">
        <v>44161</v>
      </c>
    </row>
    <row r="199" spans="1:20">
      <c r="A199" s="1">
        <v>197</v>
      </c>
      <c r="B199" s="1" t="s">
        <v>951</v>
      </c>
      <c r="C199" s="2" t="s">
        <v>952</v>
      </c>
      <c r="D199" s="2" t="s">
        <v>13</v>
      </c>
      <c r="E199" s="1" t="s">
        <v>724</v>
      </c>
      <c r="F199" s="1" t="s">
        <v>953</v>
      </c>
      <c r="G199" s="1" t="s">
        <v>31</v>
      </c>
      <c r="H199" s="3">
        <f>DATE(2024,6,28)</f>
        <v>45471</v>
      </c>
      <c r="I199" s="3">
        <f>DATE(2024,6,28)</f>
        <v>45471</v>
      </c>
      <c r="J199" s="1" t="s">
        <v>16</v>
      </c>
      <c r="K199" s="1" t="s">
        <v>249</v>
      </c>
      <c r="M199" s="20">
        <v>198</v>
      </c>
      <c r="N199" s="20" t="s">
        <v>2528</v>
      </c>
      <c r="O199" s="20" t="s">
        <v>2529</v>
      </c>
      <c r="P199" s="21" t="s">
        <v>2747</v>
      </c>
      <c r="Q199" s="20" t="s">
        <v>2703</v>
      </c>
      <c r="R199" s="22">
        <v>44162</v>
      </c>
    </row>
    <row r="200" spans="1:20">
      <c r="A200" s="1">
        <v>198</v>
      </c>
      <c r="B200" s="1" t="s">
        <v>2013</v>
      </c>
      <c r="C200" s="2" t="s">
        <v>2014</v>
      </c>
      <c r="D200" s="2" t="s">
        <v>13</v>
      </c>
      <c r="E200" s="1" t="s">
        <v>1474</v>
      </c>
      <c r="F200" s="1" t="s">
        <v>2015</v>
      </c>
      <c r="G200" s="1" t="s">
        <v>83</v>
      </c>
      <c r="H200" s="3">
        <f>DATE(2024,9,20)</f>
        <v>45555</v>
      </c>
      <c r="I200" s="3">
        <f>DATE(2024,10,15)</f>
        <v>45580</v>
      </c>
      <c r="J200" s="1" t="s">
        <v>16</v>
      </c>
      <c r="K200" s="1" t="s">
        <v>84</v>
      </c>
      <c r="M200" s="20">
        <v>199</v>
      </c>
      <c r="N200" s="20" t="s">
        <v>2528</v>
      </c>
      <c r="O200" s="20" t="s">
        <v>2529</v>
      </c>
      <c r="P200" s="21" t="s">
        <v>2748</v>
      </c>
      <c r="Q200" s="20" t="s">
        <v>2703</v>
      </c>
      <c r="R200" s="22">
        <v>44163</v>
      </c>
    </row>
    <row r="201" spans="1:20">
      <c r="A201" s="1">
        <v>199</v>
      </c>
      <c r="B201" s="1" t="s">
        <v>483</v>
      </c>
      <c r="C201" s="2" t="s">
        <v>484</v>
      </c>
      <c r="D201" s="2" t="s">
        <v>485</v>
      </c>
      <c r="E201" s="1" t="s">
        <v>486</v>
      </c>
      <c r="F201" s="1" t="s">
        <v>487</v>
      </c>
      <c r="G201" s="1" t="s">
        <v>83</v>
      </c>
      <c r="H201" s="3">
        <f>DATE(2024,10,1)</f>
        <v>45566</v>
      </c>
      <c r="I201" s="3">
        <f>DATE(2024,10,17)</f>
        <v>45582</v>
      </c>
      <c r="J201" s="1" t="s">
        <v>16</v>
      </c>
      <c r="K201" s="1" t="s">
        <v>84</v>
      </c>
      <c r="M201" s="20">
        <v>200</v>
      </c>
      <c r="N201" s="20" t="s">
        <v>2528</v>
      </c>
      <c r="O201" s="20" t="s">
        <v>2529</v>
      </c>
      <c r="P201" s="21" t="s">
        <v>2749</v>
      </c>
      <c r="Q201" s="20" t="s">
        <v>2703</v>
      </c>
      <c r="R201" s="22">
        <v>44164</v>
      </c>
    </row>
    <row r="202" spans="1:20">
      <c r="A202" s="1">
        <v>200</v>
      </c>
      <c r="B202" s="1" t="s">
        <v>113</v>
      </c>
      <c r="C202" s="2" t="s">
        <v>114</v>
      </c>
      <c r="D202" s="2" t="s">
        <v>13</v>
      </c>
      <c r="E202" s="1" t="s">
        <v>115</v>
      </c>
      <c r="F202" s="1" t="s">
        <v>116</v>
      </c>
      <c r="G202" s="1" t="s">
        <v>83</v>
      </c>
      <c r="H202" s="3">
        <f>DATE(2024,4,3)</f>
        <v>45385</v>
      </c>
      <c r="I202" s="3">
        <f>DATE(2024,4,17)</f>
        <v>45399</v>
      </c>
      <c r="J202" s="1" t="s">
        <v>16</v>
      </c>
      <c r="K202" s="1" t="s">
        <v>84</v>
      </c>
      <c r="M202" s="13"/>
      <c r="N202" s="13"/>
      <c r="O202" s="14"/>
      <c r="P202" s="14"/>
      <c r="Q202" s="13"/>
      <c r="R202" s="15"/>
      <c r="S202" s="13"/>
    </row>
    <row r="203" spans="1:20">
      <c r="A203" s="1">
        <v>201</v>
      </c>
      <c r="B203" s="1" t="s">
        <v>231</v>
      </c>
      <c r="C203" s="2" t="s">
        <v>232</v>
      </c>
      <c r="D203" s="2" t="s">
        <v>13</v>
      </c>
      <c r="E203" s="1" t="s">
        <v>137</v>
      </c>
      <c r="F203" s="1" t="s">
        <v>233</v>
      </c>
      <c r="G203" s="1" t="s">
        <v>83</v>
      </c>
      <c r="H203" s="3">
        <f>DATE(2024,3,20)</f>
        <v>45371</v>
      </c>
      <c r="I203" s="3">
        <f>DATE(2024,3,28)</f>
        <v>45379</v>
      </c>
      <c r="J203" s="1" t="s">
        <v>16</v>
      </c>
      <c r="K203" s="1" t="s">
        <v>84</v>
      </c>
      <c r="M203" s="13"/>
      <c r="N203" s="13"/>
      <c r="O203" s="13"/>
      <c r="P203" s="13"/>
      <c r="Q203" s="13"/>
      <c r="R203" s="13"/>
      <c r="S203" s="13"/>
      <c r="T203" s="24"/>
    </row>
    <row r="204" spans="1:20">
      <c r="A204" s="1">
        <v>202</v>
      </c>
      <c r="B204" s="1" t="s">
        <v>173</v>
      </c>
      <c r="C204" s="2" t="s">
        <v>174</v>
      </c>
      <c r="D204" s="2" t="s">
        <v>13</v>
      </c>
      <c r="E204" s="1" t="s">
        <v>88</v>
      </c>
      <c r="F204" s="1" t="s">
        <v>175</v>
      </c>
      <c r="G204" s="1" t="s">
        <v>176</v>
      </c>
      <c r="H204" s="3">
        <f>DATE(2024,4,3)</f>
        <v>45385</v>
      </c>
      <c r="I204" s="3">
        <f>DATE(2024,5,9)</f>
        <v>45421</v>
      </c>
      <c r="J204" s="1" t="s">
        <v>16</v>
      </c>
      <c r="K204" s="1" t="s">
        <v>84</v>
      </c>
      <c r="M204" s="25"/>
      <c r="N204" s="26"/>
      <c r="O204" s="26"/>
      <c r="P204" s="27"/>
      <c r="Q204" s="25"/>
      <c r="R204" s="25"/>
      <c r="S204" s="28"/>
      <c r="T204" s="24"/>
    </row>
    <row r="205" spans="1:20">
      <c r="A205" s="1">
        <v>203</v>
      </c>
      <c r="B205" s="1" t="s">
        <v>2414</v>
      </c>
      <c r="C205" s="2" t="s">
        <v>2415</v>
      </c>
      <c r="D205" s="2" t="s">
        <v>13</v>
      </c>
      <c r="E205" s="1" t="s">
        <v>617</v>
      </c>
      <c r="F205" s="1" t="s">
        <v>2416</v>
      </c>
      <c r="G205" s="1" t="s">
        <v>2510</v>
      </c>
      <c r="H205" s="3">
        <f>DATE(2024,9,27)</f>
        <v>45562</v>
      </c>
      <c r="I205" s="3">
        <f>DATE(2024,10,24)</f>
        <v>45589</v>
      </c>
      <c r="J205" s="1" t="s">
        <v>16</v>
      </c>
      <c r="K205" s="1" t="s">
        <v>84</v>
      </c>
      <c r="M205" s="29"/>
      <c r="N205" s="30"/>
      <c r="O205" s="30"/>
      <c r="P205" s="31"/>
      <c r="Q205" s="29"/>
      <c r="R205" s="29"/>
      <c r="S205" s="32"/>
      <c r="T205" s="24"/>
    </row>
    <row r="206" spans="1:20">
      <c r="A206" s="1">
        <v>204</v>
      </c>
      <c r="B206" s="1" t="s">
        <v>395</v>
      </c>
      <c r="C206" s="2" t="s">
        <v>396</v>
      </c>
      <c r="D206" s="2" t="s">
        <v>397</v>
      </c>
      <c r="E206" s="1" t="s">
        <v>398</v>
      </c>
      <c r="F206" s="1" t="s">
        <v>399</v>
      </c>
      <c r="G206" s="1" t="s">
        <v>2510</v>
      </c>
      <c r="H206" s="3">
        <f>DATE(2024,6,26)</f>
        <v>45469</v>
      </c>
      <c r="I206" s="3">
        <f>DATE(2024,8,29)</f>
        <v>45533</v>
      </c>
      <c r="J206" s="1" t="s">
        <v>16</v>
      </c>
      <c r="K206" s="1" t="s">
        <v>84</v>
      </c>
      <c r="M206" s="29"/>
      <c r="N206" s="30"/>
      <c r="O206" s="30"/>
      <c r="P206" s="31"/>
      <c r="Q206" s="29"/>
      <c r="R206" s="29"/>
      <c r="S206" s="32"/>
      <c r="T206" s="24"/>
    </row>
    <row r="207" spans="1:20">
      <c r="A207" s="1">
        <v>205</v>
      </c>
      <c r="B207" s="1" t="s">
        <v>2259</v>
      </c>
      <c r="C207" s="2" t="s">
        <v>2260</v>
      </c>
      <c r="D207" s="2" t="s">
        <v>2261</v>
      </c>
      <c r="E207" s="1" t="s">
        <v>617</v>
      </c>
      <c r="F207" s="1" t="s">
        <v>2262</v>
      </c>
      <c r="G207" s="1" t="s">
        <v>2510</v>
      </c>
      <c r="H207" s="3">
        <f>DATE(2024,8,12)</f>
        <v>45516</v>
      </c>
      <c r="I207" s="3">
        <f>DATE(2024,9,25)</f>
        <v>45560</v>
      </c>
      <c r="J207" s="1" t="s">
        <v>16</v>
      </c>
      <c r="K207" s="1" t="s">
        <v>84</v>
      </c>
      <c r="M207" s="29"/>
      <c r="N207" s="30"/>
      <c r="O207" s="30"/>
      <c r="P207" s="33"/>
      <c r="Q207" s="29"/>
      <c r="R207" s="29"/>
      <c r="S207" s="32"/>
      <c r="T207" s="24"/>
    </row>
    <row r="208" spans="1:20">
      <c r="A208" s="1">
        <v>206</v>
      </c>
      <c r="B208" s="1" t="s">
        <v>1881</v>
      </c>
      <c r="C208" s="2" t="s">
        <v>1882</v>
      </c>
      <c r="D208" s="2" t="s">
        <v>13</v>
      </c>
      <c r="E208" s="1" t="s">
        <v>613</v>
      </c>
      <c r="F208" s="1" t="s">
        <v>1883</v>
      </c>
      <c r="G208" s="1" t="s">
        <v>2510</v>
      </c>
      <c r="H208" s="3">
        <f>DATE(2024,9,27)</f>
        <v>45562</v>
      </c>
      <c r="I208" s="3">
        <f>DATE(2024,10,17)</f>
        <v>45582</v>
      </c>
      <c r="J208" s="1" t="s">
        <v>16</v>
      </c>
      <c r="K208" s="1" t="s">
        <v>84</v>
      </c>
      <c r="M208" s="29"/>
      <c r="N208" s="30"/>
      <c r="O208" s="30"/>
      <c r="P208" s="31"/>
      <c r="Q208" s="29"/>
      <c r="R208" s="29"/>
      <c r="S208" s="32"/>
      <c r="T208" s="24"/>
    </row>
    <row r="209" spans="1:20">
      <c r="A209" s="1">
        <v>207</v>
      </c>
      <c r="B209" s="1" t="s">
        <v>610</v>
      </c>
      <c r="C209" s="2" t="s">
        <v>611</v>
      </c>
      <c r="D209" s="2" t="s">
        <v>612</v>
      </c>
      <c r="E209" s="1" t="s">
        <v>613</v>
      </c>
      <c r="F209" s="1" t="s">
        <v>614</v>
      </c>
      <c r="G209" s="1" t="s">
        <v>2510</v>
      </c>
      <c r="H209" s="3">
        <f>DATE(2024,7,30)</f>
        <v>45503</v>
      </c>
      <c r="I209" s="3">
        <f>DATE(2024,8,9)</f>
        <v>45513</v>
      </c>
      <c r="J209" s="1" t="s">
        <v>16</v>
      </c>
      <c r="K209" s="1" t="s">
        <v>84</v>
      </c>
      <c r="M209" s="29"/>
      <c r="N209" s="30"/>
      <c r="O209" s="30"/>
      <c r="P209" s="33"/>
      <c r="Q209" s="29"/>
      <c r="R209" s="29"/>
      <c r="S209" s="32"/>
      <c r="T209" s="24"/>
    </row>
    <row r="210" spans="1:20">
      <c r="A210" s="1">
        <v>208</v>
      </c>
      <c r="B210" s="1" t="s">
        <v>1414</v>
      </c>
      <c r="C210" s="2" t="s">
        <v>1415</v>
      </c>
      <c r="D210" s="2" t="s">
        <v>1416</v>
      </c>
      <c r="E210" s="1" t="s">
        <v>244</v>
      </c>
      <c r="F210" s="1" t="s">
        <v>556</v>
      </c>
      <c r="G210" s="1" t="s">
        <v>83</v>
      </c>
      <c r="H210" s="3">
        <f>DATE(2024,4,3)</f>
        <v>45385</v>
      </c>
      <c r="I210" s="3">
        <f>DATE(2024,5,23)</f>
        <v>45435</v>
      </c>
      <c r="J210" s="1" t="s">
        <v>16</v>
      </c>
      <c r="K210" s="1" t="s">
        <v>84</v>
      </c>
      <c r="M210" s="29"/>
      <c r="N210" s="30"/>
      <c r="O210" s="30"/>
      <c r="P210" s="33"/>
      <c r="Q210" s="29"/>
      <c r="R210" s="29"/>
      <c r="S210" s="32"/>
      <c r="T210" s="24"/>
    </row>
    <row r="211" spans="1:20">
      <c r="A211" s="1">
        <v>209</v>
      </c>
      <c r="B211" s="1" t="s">
        <v>1214</v>
      </c>
      <c r="C211" s="2" t="s">
        <v>1215</v>
      </c>
      <c r="D211" s="2" t="s">
        <v>1216</v>
      </c>
      <c r="E211" s="1" t="s">
        <v>765</v>
      </c>
      <c r="F211" s="1" t="s">
        <v>1217</v>
      </c>
      <c r="G211" s="1" t="s">
        <v>162</v>
      </c>
      <c r="H211" s="3">
        <f>DATE(2024,10,2)</f>
        <v>45567</v>
      </c>
      <c r="I211" s="3">
        <f>DATE(2024,10,24)</f>
        <v>45589</v>
      </c>
      <c r="J211" s="1" t="s">
        <v>16</v>
      </c>
      <c r="K211" s="1" t="s">
        <v>84</v>
      </c>
      <c r="M211" s="29"/>
      <c r="N211" s="30"/>
      <c r="O211" s="30"/>
      <c r="P211" s="33"/>
      <c r="Q211" s="29"/>
      <c r="R211" s="29"/>
      <c r="S211" s="32"/>
      <c r="T211" s="24"/>
    </row>
    <row r="212" spans="1:20">
      <c r="A212" s="1">
        <v>210</v>
      </c>
      <c r="B212" s="1" t="s">
        <v>1964</v>
      </c>
      <c r="C212" s="2" t="s">
        <v>1965</v>
      </c>
      <c r="D212" s="2" t="s">
        <v>1966</v>
      </c>
      <c r="E212" s="1" t="s">
        <v>1967</v>
      </c>
      <c r="F212" s="1" t="s">
        <v>1968</v>
      </c>
      <c r="G212" s="1" t="s">
        <v>83</v>
      </c>
      <c r="H212" s="3">
        <f>DATE(2024,8,30)</f>
        <v>45534</v>
      </c>
      <c r="I212" s="3">
        <f>DATE(2024,10,17)</f>
        <v>45582</v>
      </c>
      <c r="J212" s="1" t="s">
        <v>16</v>
      </c>
      <c r="K212" s="1" t="s">
        <v>84</v>
      </c>
      <c r="M212" s="29"/>
      <c r="N212" s="30"/>
      <c r="O212" s="30"/>
      <c r="P212" s="31"/>
      <c r="Q212" s="29"/>
      <c r="R212" s="29"/>
      <c r="S212" s="32"/>
      <c r="T212" s="24"/>
    </row>
    <row r="213" spans="1:20">
      <c r="A213" s="1">
        <v>211</v>
      </c>
      <c r="B213" s="1" t="s">
        <v>750</v>
      </c>
      <c r="C213" s="2" t="s">
        <v>751</v>
      </c>
      <c r="D213" s="2" t="s">
        <v>13</v>
      </c>
      <c r="E213" s="1" t="s">
        <v>617</v>
      </c>
      <c r="F213" s="1" t="s">
        <v>752</v>
      </c>
      <c r="G213" s="1" t="s">
        <v>2510</v>
      </c>
      <c r="H213" s="3">
        <f>DATE(2024,9,10)</f>
        <v>45545</v>
      </c>
      <c r="I213" s="3">
        <f>DATE(2024,10,24)</f>
        <v>45589</v>
      </c>
      <c r="J213" s="1" t="s">
        <v>16</v>
      </c>
      <c r="K213" s="1" t="s">
        <v>84</v>
      </c>
      <c r="M213" s="29"/>
      <c r="N213" s="30"/>
      <c r="O213" s="30"/>
      <c r="P213" s="31"/>
      <c r="Q213" s="29"/>
      <c r="R213" s="29"/>
      <c r="S213" s="32"/>
      <c r="T213" s="24"/>
    </row>
    <row r="214" spans="1:20">
      <c r="A214" s="1">
        <v>212</v>
      </c>
      <c r="B214" s="1" t="s">
        <v>640</v>
      </c>
      <c r="C214" s="2" t="s">
        <v>641</v>
      </c>
      <c r="D214" s="2" t="s">
        <v>642</v>
      </c>
      <c r="E214" s="1" t="s">
        <v>643</v>
      </c>
      <c r="F214" s="1" t="s">
        <v>644</v>
      </c>
      <c r="G214" s="1" t="s">
        <v>2510</v>
      </c>
      <c r="H214" s="3">
        <f>DATE(2024,9,10)</f>
        <v>45545</v>
      </c>
      <c r="I214" s="3">
        <f>DATE(2024,9,19)</f>
        <v>45554</v>
      </c>
      <c r="J214" s="1" t="s">
        <v>16</v>
      </c>
      <c r="K214" s="1" t="s">
        <v>84</v>
      </c>
      <c r="M214" s="29"/>
      <c r="N214" s="30"/>
      <c r="O214" s="30"/>
      <c r="P214" s="33"/>
      <c r="Q214" s="29"/>
      <c r="R214" s="29"/>
      <c r="S214" s="32"/>
      <c r="T214" s="24"/>
    </row>
    <row r="215" spans="1:20">
      <c r="A215" s="1">
        <v>213</v>
      </c>
      <c r="B215" s="1" t="s">
        <v>658</v>
      </c>
      <c r="C215" s="2" t="s">
        <v>659</v>
      </c>
      <c r="D215" s="2" t="s">
        <v>660</v>
      </c>
      <c r="E215" s="1" t="s">
        <v>626</v>
      </c>
      <c r="F215" s="1" t="s">
        <v>661</v>
      </c>
      <c r="G215" s="1" t="s">
        <v>83</v>
      </c>
      <c r="H215" s="3">
        <f>DATE(2024,10,7)</f>
        <v>45572</v>
      </c>
      <c r="I215" s="3">
        <f>DATE(2024,9,24)</f>
        <v>45559</v>
      </c>
      <c r="J215" s="1" t="s">
        <v>16</v>
      </c>
      <c r="K215" s="1" t="s">
        <v>84</v>
      </c>
      <c r="M215" s="29"/>
      <c r="N215" s="30"/>
      <c r="O215" s="30"/>
      <c r="P215" s="31"/>
      <c r="Q215" s="29"/>
      <c r="R215" s="29"/>
      <c r="S215" s="32"/>
      <c r="T215" s="24"/>
    </row>
    <row r="216" spans="1:20">
      <c r="A216" s="1">
        <v>214</v>
      </c>
      <c r="B216" s="1" t="s">
        <v>1715</v>
      </c>
      <c r="C216" s="2" t="s">
        <v>1716</v>
      </c>
      <c r="D216" s="2" t="s">
        <v>13</v>
      </c>
      <c r="E216" s="1" t="s">
        <v>1474</v>
      </c>
      <c r="F216" s="1" t="s">
        <v>1717</v>
      </c>
      <c r="G216" s="1" t="s">
        <v>83</v>
      </c>
      <c r="H216" s="3">
        <f>DATE(2024,4,22)</f>
        <v>45404</v>
      </c>
      <c r="I216" s="3">
        <f>DATE(2024,6,11)</f>
        <v>45454</v>
      </c>
      <c r="J216" s="1" t="s">
        <v>16</v>
      </c>
      <c r="K216" s="1" t="s">
        <v>84</v>
      </c>
      <c r="M216" s="29"/>
      <c r="N216" s="30"/>
      <c r="O216" s="30"/>
      <c r="P216" s="33"/>
      <c r="Q216" s="29"/>
      <c r="R216" s="29"/>
      <c r="S216" s="32"/>
      <c r="T216" s="24"/>
    </row>
    <row r="217" spans="1:20">
      <c r="A217" s="1">
        <v>215</v>
      </c>
      <c r="B217" s="1" t="s">
        <v>1406</v>
      </c>
      <c r="C217" s="2" t="s">
        <v>1407</v>
      </c>
      <c r="D217" s="2" t="s">
        <v>1408</v>
      </c>
      <c r="E217" s="1" t="s">
        <v>1225</v>
      </c>
      <c r="F217" s="1" t="s">
        <v>1409</v>
      </c>
      <c r="G217" s="1" t="s">
        <v>2510</v>
      </c>
      <c r="H217" s="3">
        <f>DATE(2024,8,22)</f>
        <v>45526</v>
      </c>
      <c r="I217" s="3">
        <f>DATE(2024,8,26)</f>
        <v>45530</v>
      </c>
      <c r="J217" s="1" t="s">
        <v>16</v>
      </c>
      <c r="K217" s="1" t="s">
        <v>84</v>
      </c>
      <c r="M217" s="29"/>
      <c r="N217" s="30"/>
      <c r="O217" s="30"/>
      <c r="P217" s="33"/>
      <c r="Q217" s="29"/>
      <c r="R217" s="29"/>
      <c r="S217" s="32"/>
      <c r="T217" s="24"/>
    </row>
    <row r="218" spans="1:20">
      <c r="A218" s="1">
        <v>216</v>
      </c>
      <c r="B218" s="1" t="s">
        <v>2062</v>
      </c>
      <c r="C218" s="2" t="s">
        <v>2063</v>
      </c>
      <c r="D218" s="2" t="s">
        <v>2064</v>
      </c>
      <c r="E218" s="1" t="s">
        <v>1670</v>
      </c>
      <c r="F218" s="1" t="s">
        <v>2065</v>
      </c>
      <c r="G218" s="1" t="s">
        <v>2510</v>
      </c>
      <c r="H218" s="3">
        <f>DATE(2024,9,10)</f>
        <v>45545</v>
      </c>
      <c r="I218" s="3">
        <f>DATE(2024,9,5)</f>
        <v>45540</v>
      </c>
      <c r="J218" s="1" t="s">
        <v>16</v>
      </c>
      <c r="K218" s="1" t="s">
        <v>84</v>
      </c>
      <c r="M218" s="29"/>
      <c r="N218" s="30"/>
      <c r="O218" s="30"/>
      <c r="P218" s="33"/>
      <c r="Q218" s="29"/>
      <c r="R218" s="29"/>
      <c r="S218" s="32"/>
      <c r="T218" s="24"/>
    </row>
    <row r="219" spans="1:20">
      <c r="A219" s="1">
        <v>217</v>
      </c>
      <c r="B219" s="1" t="s">
        <v>488</v>
      </c>
      <c r="C219" s="2" t="s">
        <v>489</v>
      </c>
      <c r="D219" s="2" t="s">
        <v>13</v>
      </c>
      <c r="E219" s="1" t="s">
        <v>490</v>
      </c>
      <c r="F219" s="1" t="s">
        <v>491</v>
      </c>
      <c r="G219" s="1" t="s">
        <v>83</v>
      </c>
      <c r="H219" s="3">
        <f>DATE(2024,9,4)</f>
        <v>45539</v>
      </c>
      <c r="I219" s="3">
        <f>DATE(2024,9,10)</f>
        <v>45545</v>
      </c>
      <c r="J219" s="1" t="s">
        <v>16</v>
      </c>
      <c r="K219" s="1" t="s">
        <v>84</v>
      </c>
      <c r="M219" s="29"/>
      <c r="N219" s="30"/>
      <c r="O219" s="30"/>
      <c r="P219" s="33"/>
      <c r="Q219" s="29"/>
      <c r="R219" s="29"/>
      <c r="S219" s="32"/>
      <c r="T219" s="24"/>
    </row>
    <row r="220" spans="1:20">
      <c r="A220" s="1">
        <v>218</v>
      </c>
      <c r="B220" s="1" t="s">
        <v>1718</v>
      </c>
      <c r="C220" s="2" t="s">
        <v>1719</v>
      </c>
      <c r="D220" s="2" t="s">
        <v>1720</v>
      </c>
      <c r="E220" s="1" t="s">
        <v>850</v>
      </c>
      <c r="F220" s="1" t="s">
        <v>1721</v>
      </c>
      <c r="G220" s="1" t="s">
        <v>83</v>
      </c>
      <c r="H220" s="3">
        <f>DATE(2024,10,7)</f>
        <v>45572</v>
      </c>
      <c r="I220" s="3">
        <f>DATE(2024,10,24)</f>
        <v>45589</v>
      </c>
      <c r="J220" s="1" t="s">
        <v>16</v>
      </c>
      <c r="K220" s="1" t="s">
        <v>84</v>
      </c>
      <c r="M220" s="29"/>
      <c r="N220" s="30"/>
      <c r="O220" s="30"/>
      <c r="P220" s="33"/>
      <c r="Q220" s="29"/>
      <c r="R220" s="29"/>
      <c r="S220" s="32"/>
      <c r="T220" s="24"/>
    </row>
    <row r="221" spans="1:20">
      <c r="A221" s="1">
        <v>219</v>
      </c>
      <c r="B221" s="1" t="s">
        <v>671</v>
      </c>
      <c r="C221" s="2" t="s">
        <v>672</v>
      </c>
      <c r="D221" s="2" t="s">
        <v>13</v>
      </c>
      <c r="E221" s="1" t="s">
        <v>617</v>
      </c>
      <c r="F221" s="1" t="s">
        <v>673</v>
      </c>
      <c r="G221" s="1" t="s">
        <v>176</v>
      </c>
      <c r="H221" s="3">
        <f>DATE(2024,5,3)</f>
        <v>45415</v>
      </c>
      <c r="I221" s="3">
        <f>DATE(2024,6,24)</f>
        <v>45467</v>
      </c>
      <c r="J221" s="1" t="s">
        <v>16</v>
      </c>
      <c r="K221" s="1" t="s">
        <v>84</v>
      </c>
      <c r="M221" s="29"/>
      <c r="N221" s="30"/>
      <c r="O221" s="30"/>
      <c r="P221" s="33"/>
      <c r="Q221" s="29"/>
      <c r="R221" s="29"/>
      <c r="S221" s="32"/>
      <c r="T221" s="24"/>
    </row>
    <row r="222" spans="1:20">
      <c r="A222" s="1">
        <v>220</v>
      </c>
      <c r="B222" s="1" t="s">
        <v>561</v>
      </c>
      <c r="C222" s="2" t="s">
        <v>562</v>
      </c>
      <c r="D222" s="2" t="s">
        <v>563</v>
      </c>
      <c r="E222" s="1" t="s">
        <v>564</v>
      </c>
      <c r="F222" s="1" t="s">
        <v>565</v>
      </c>
      <c r="G222" s="1" t="s">
        <v>2510</v>
      </c>
      <c r="H222" s="3">
        <f>DATE(2024,9,27)</f>
        <v>45562</v>
      </c>
      <c r="I222" s="3">
        <f>DATE(2024,10,16)</f>
        <v>45581</v>
      </c>
      <c r="J222" s="1" t="s">
        <v>16</v>
      </c>
      <c r="K222" s="1" t="s">
        <v>84</v>
      </c>
      <c r="M222" s="29"/>
      <c r="N222" s="30"/>
      <c r="O222" s="30"/>
      <c r="P222" s="31"/>
      <c r="Q222" s="29"/>
      <c r="R222" s="29"/>
      <c r="S222" s="32"/>
      <c r="T222" s="24"/>
    </row>
    <row r="223" spans="1:20">
      <c r="A223" s="1">
        <v>221</v>
      </c>
      <c r="B223" s="1" t="s">
        <v>408</v>
      </c>
      <c r="C223" s="2" t="s">
        <v>409</v>
      </c>
      <c r="D223" s="2" t="s">
        <v>410</v>
      </c>
      <c r="E223" s="1" t="s">
        <v>224</v>
      </c>
      <c r="F223" s="1" t="s">
        <v>411</v>
      </c>
      <c r="G223" s="1" t="s">
        <v>83</v>
      </c>
      <c r="H223" s="3">
        <f>DATE(2024,7,22)</f>
        <v>45495</v>
      </c>
      <c r="I223" s="3">
        <f>DATE(2024,8,27)</f>
        <v>45531</v>
      </c>
      <c r="J223" s="1" t="s">
        <v>16</v>
      </c>
      <c r="K223" s="1" t="s">
        <v>84</v>
      </c>
      <c r="M223" s="29"/>
      <c r="N223" s="30"/>
      <c r="O223" s="30"/>
      <c r="P223" s="33"/>
      <c r="Q223" s="29"/>
      <c r="R223" s="29"/>
      <c r="S223" s="32"/>
      <c r="T223" s="24"/>
    </row>
    <row r="224" spans="1:20">
      <c r="A224" s="1">
        <v>222</v>
      </c>
      <c r="B224" s="1" t="s">
        <v>324</v>
      </c>
      <c r="C224" s="2" t="s">
        <v>325</v>
      </c>
      <c r="D224" s="2" t="s">
        <v>326</v>
      </c>
      <c r="E224" s="1" t="s">
        <v>224</v>
      </c>
      <c r="F224" s="1" t="s">
        <v>327</v>
      </c>
      <c r="G224" s="1" t="s">
        <v>83</v>
      </c>
      <c r="H224" s="3">
        <f>DATE(2024,8,19)</f>
        <v>45523</v>
      </c>
      <c r="I224" s="3">
        <f>DATE(2024,10,15)</f>
        <v>45580</v>
      </c>
      <c r="J224" s="1" t="s">
        <v>16</v>
      </c>
      <c r="K224" s="1" t="s">
        <v>84</v>
      </c>
      <c r="M224" s="29"/>
      <c r="N224" s="30"/>
      <c r="O224" s="30"/>
      <c r="P224" s="31"/>
      <c r="Q224" s="29"/>
      <c r="R224" s="29"/>
      <c r="S224" s="32"/>
      <c r="T224" s="24"/>
    </row>
    <row r="225" spans="1:20">
      <c r="A225" s="1">
        <v>223</v>
      </c>
      <c r="B225" s="1" t="s">
        <v>2239</v>
      </c>
      <c r="C225" s="2" t="s">
        <v>2240</v>
      </c>
      <c r="D225" s="2" t="s">
        <v>2241</v>
      </c>
      <c r="E225" s="1" t="s">
        <v>2003</v>
      </c>
      <c r="F225" s="1" t="s">
        <v>2242</v>
      </c>
      <c r="G225" s="1" t="s">
        <v>83</v>
      </c>
      <c r="H225" s="3">
        <f>DATE(2024,5,20)</f>
        <v>45432</v>
      </c>
      <c r="I225" s="3">
        <f>DATE(2024,7,8)</f>
        <v>45481</v>
      </c>
      <c r="J225" s="1" t="s">
        <v>16</v>
      </c>
      <c r="K225" s="1" t="s">
        <v>84</v>
      </c>
      <c r="M225" s="29"/>
      <c r="N225" s="30"/>
      <c r="O225" s="30"/>
      <c r="P225" s="33"/>
      <c r="Q225" s="29"/>
      <c r="R225" s="29"/>
      <c r="S225" s="32"/>
      <c r="T225" s="24"/>
    </row>
    <row r="226" spans="1:20">
      <c r="A226" s="1">
        <v>224</v>
      </c>
      <c r="B226" s="1" t="s">
        <v>601</v>
      </c>
      <c r="C226" s="2" t="s">
        <v>602</v>
      </c>
      <c r="D226" s="2" t="s">
        <v>603</v>
      </c>
      <c r="E226" s="1" t="s">
        <v>490</v>
      </c>
      <c r="F226" s="1" t="s">
        <v>604</v>
      </c>
      <c r="G226" s="1" t="s">
        <v>83</v>
      </c>
      <c r="H226" s="3">
        <f>DATE(2024,10,18)</f>
        <v>45583</v>
      </c>
      <c r="I226" s="3">
        <f>DATE(2024,10,25)</f>
        <v>45590</v>
      </c>
      <c r="J226" s="1" t="s">
        <v>16</v>
      </c>
      <c r="K226" s="1" t="s">
        <v>84</v>
      </c>
      <c r="M226" s="29"/>
      <c r="N226" s="30"/>
      <c r="O226" s="30"/>
      <c r="P226" s="33"/>
      <c r="Q226" s="29"/>
      <c r="R226" s="29"/>
      <c r="S226" s="32"/>
      <c r="T226" s="24"/>
    </row>
    <row r="227" spans="1:20">
      <c r="A227" s="1">
        <v>225</v>
      </c>
      <c r="B227" s="1" t="s">
        <v>455</v>
      </c>
      <c r="C227" s="2" t="s">
        <v>456</v>
      </c>
      <c r="D227" s="2" t="s">
        <v>457</v>
      </c>
      <c r="E227" s="1" t="s">
        <v>224</v>
      </c>
      <c r="F227" s="1" t="s">
        <v>458</v>
      </c>
      <c r="G227" s="1" t="s">
        <v>83</v>
      </c>
      <c r="H227" s="3">
        <f>DATE(2024,2,5)</f>
        <v>45327</v>
      </c>
      <c r="I227" s="3">
        <f>DATE(2024,3,6)</f>
        <v>45357</v>
      </c>
      <c r="J227" s="1" t="s">
        <v>16</v>
      </c>
      <c r="K227" s="1" t="s">
        <v>84</v>
      </c>
      <c r="M227" s="29"/>
      <c r="N227" s="30"/>
      <c r="O227" s="30"/>
      <c r="P227" s="31"/>
      <c r="Q227" s="29"/>
      <c r="R227" s="29"/>
      <c r="S227" s="32"/>
      <c r="T227" s="24"/>
    </row>
    <row r="228" spans="1:20">
      <c r="A228" s="1">
        <v>226</v>
      </c>
      <c r="B228" s="1" t="s">
        <v>2128</v>
      </c>
      <c r="C228" s="2" t="s">
        <v>2129</v>
      </c>
      <c r="D228" s="2" t="s">
        <v>2130</v>
      </c>
      <c r="E228" s="1" t="s">
        <v>2131</v>
      </c>
      <c r="F228" s="1" t="s">
        <v>2132</v>
      </c>
      <c r="G228" s="1" t="s">
        <v>131</v>
      </c>
      <c r="H228" s="3">
        <f>DATE(2009,2,10)</f>
        <v>39854</v>
      </c>
      <c r="I228" s="3">
        <f>DATE(2024,4,25)</f>
        <v>45407</v>
      </c>
      <c r="J228" s="1" t="s">
        <v>16</v>
      </c>
      <c r="K228" s="1" t="s">
        <v>84</v>
      </c>
      <c r="M228" s="29"/>
      <c r="N228" s="30"/>
      <c r="O228" s="30"/>
      <c r="P228" s="33"/>
      <c r="Q228" s="29"/>
      <c r="R228" s="29"/>
      <c r="S228" s="32"/>
      <c r="T228" s="24"/>
    </row>
    <row r="229" spans="1:20">
      <c r="A229" s="1">
        <v>227</v>
      </c>
      <c r="B229" s="1" t="s">
        <v>615</v>
      </c>
      <c r="C229" s="2" t="s">
        <v>616</v>
      </c>
      <c r="D229" s="2" t="s">
        <v>13</v>
      </c>
      <c r="E229" s="1" t="s">
        <v>617</v>
      </c>
      <c r="F229" s="1" t="s">
        <v>618</v>
      </c>
      <c r="G229" s="1" t="s">
        <v>2510</v>
      </c>
      <c r="H229" s="3">
        <f>DATE(2024,9,6)</f>
        <v>45541</v>
      </c>
      <c r="I229" s="3">
        <f>DATE(2024,10,24)</f>
        <v>45589</v>
      </c>
      <c r="J229" s="1" t="s">
        <v>16</v>
      </c>
      <c r="K229" s="1" t="s">
        <v>84</v>
      </c>
      <c r="M229" s="29"/>
      <c r="N229" s="30"/>
      <c r="O229" s="30"/>
      <c r="P229" s="33"/>
      <c r="Q229" s="29"/>
      <c r="R229" s="29"/>
      <c r="S229" s="32"/>
      <c r="T229" s="24"/>
    </row>
    <row r="230" spans="1:20">
      <c r="A230" s="1">
        <v>228</v>
      </c>
      <c r="B230" s="1" t="s">
        <v>1969</v>
      </c>
      <c r="C230" s="2" t="s">
        <v>1970</v>
      </c>
      <c r="D230" s="2" t="s">
        <v>1971</v>
      </c>
      <c r="E230" s="1" t="s">
        <v>1645</v>
      </c>
      <c r="F230" s="1" t="s">
        <v>1475</v>
      </c>
      <c r="G230" s="1" t="s">
        <v>162</v>
      </c>
      <c r="H230" s="3">
        <f>DATE(2024,2,28)</f>
        <v>45350</v>
      </c>
      <c r="I230" s="3">
        <f>DATE(2024,6,18)</f>
        <v>45461</v>
      </c>
      <c r="J230" s="1" t="s">
        <v>16</v>
      </c>
      <c r="K230" s="1" t="s">
        <v>84</v>
      </c>
      <c r="M230" s="29"/>
      <c r="N230" s="30"/>
      <c r="O230" s="30"/>
      <c r="P230" s="33"/>
      <c r="Q230" s="29"/>
      <c r="R230" s="29"/>
      <c r="S230" s="32"/>
      <c r="T230" s="24"/>
    </row>
    <row r="231" spans="1:20">
      <c r="A231" s="1">
        <v>229</v>
      </c>
      <c r="B231" s="1" t="s">
        <v>78</v>
      </c>
      <c r="C231" s="2" t="s">
        <v>79</v>
      </c>
      <c r="D231" s="2" t="s">
        <v>80</v>
      </c>
      <c r="E231" s="1" t="s">
        <v>81</v>
      </c>
      <c r="F231" s="1" t="s">
        <v>82</v>
      </c>
      <c r="G231" s="1" t="s">
        <v>83</v>
      </c>
      <c r="H231" s="3">
        <f>DATE(2024,9,24)</f>
        <v>45559</v>
      </c>
      <c r="I231" s="3">
        <f>DATE(2024,10,2)</f>
        <v>45567</v>
      </c>
      <c r="J231" s="1" t="s">
        <v>16</v>
      </c>
      <c r="K231" s="1" t="s">
        <v>84</v>
      </c>
      <c r="M231" s="29"/>
      <c r="N231" s="30"/>
      <c r="O231" s="30"/>
      <c r="P231" s="33"/>
      <c r="Q231" s="29"/>
      <c r="R231" s="29"/>
      <c r="S231" s="32"/>
      <c r="T231" s="24"/>
    </row>
    <row r="232" spans="1:20">
      <c r="A232" s="1">
        <v>230</v>
      </c>
      <c r="B232" s="1" t="s">
        <v>767</v>
      </c>
      <c r="C232" s="2" t="s">
        <v>768</v>
      </c>
      <c r="D232" s="2" t="s">
        <v>769</v>
      </c>
      <c r="E232" s="1" t="s">
        <v>280</v>
      </c>
      <c r="F232" s="1" t="s">
        <v>770</v>
      </c>
      <c r="G232" s="1" t="s">
        <v>2510</v>
      </c>
      <c r="H232" s="3">
        <f>DATE(2024,10,4)</f>
        <v>45569</v>
      </c>
      <c r="I232" s="3">
        <f>DATE(2024,10,24)</f>
        <v>45589</v>
      </c>
      <c r="J232" s="1" t="s">
        <v>16</v>
      </c>
      <c r="K232" s="1" t="s">
        <v>84</v>
      </c>
      <c r="M232" s="29"/>
      <c r="N232" s="30"/>
      <c r="O232" s="30"/>
      <c r="P232" s="33"/>
      <c r="Q232" s="29"/>
      <c r="R232" s="29"/>
      <c r="S232" s="32"/>
      <c r="T232" s="24"/>
    </row>
    <row r="233" spans="1:20">
      <c r="A233" s="1">
        <v>231</v>
      </c>
      <c r="B233" s="1" t="s">
        <v>2263</v>
      </c>
      <c r="C233" s="2" t="s">
        <v>2264</v>
      </c>
      <c r="D233" s="2" t="s">
        <v>13</v>
      </c>
      <c r="E233" s="1" t="s">
        <v>617</v>
      </c>
      <c r="F233" s="1" t="s">
        <v>2265</v>
      </c>
      <c r="G233" s="1" t="s">
        <v>2510</v>
      </c>
      <c r="H233" s="3">
        <f>DATE(2024,9,12)</f>
        <v>45547</v>
      </c>
      <c r="I233" s="3">
        <f>DATE(2024,10,24)</f>
        <v>45589</v>
      </c>
      <c r="J233" s="1" t="s">
        <v>16</v>
      </c>
      <c r="K233" s="1" t="s">
        <v>84</v>
      </c>
      <c r="M233" s="29"/>
      <c r="N233" s="30"/>
      <c r="O233" s="30"/>
      <c r="P233" s="31"/>
      <c r="Q233" s="29"/>
      <c r="R233" s="29"/>
      <c r="S233" s="32"/>
      <c r="T233" s="24"/>
    </row>
    <row r="234" spans="1:20">
      <c r="A234" s="1">
        <v>232</v>
      </c>
      <c r="B234" s="1" t="s">
        <v>436</v>
      </c>
      <c r="C234" s="2" t="s">
        <v>437</v>
      </c>
      <c r="D234" s="2" t="s">
        <v>438</v>
      </c>
      <c r="E234" s="1" t="s">
        <v>439</v>
      </c>
      <c r="F234" s="1" t="s">
        <v>440</v>
      </c>
      <c r="G234" s="1" t="s">
        <v>2510</v>
      </c>
      <c r="H234" s="3">
        <f>DATE(2024,7,24)</f>
        <v>45497</v>
      </c>
      <c r="I234" s="3">
        <f>DATE(2024,10,17)</f>
        <v>45582</v>
      </c>
      <c r="J234" s="1" t="s">
        <v>16</v>
      </c>
      <c r="K234" s="1" t="s">
        <v>84</v>
      </c>
      <c r="M234" s="29"/>
      <c r="N234" s="30"/>
      <c r="O234" s="30"/>
      <c r="P234" s="33"/>
      <c r="Q234" s="29"/>
      <c r="R234" s="29"/>
      <c r="S234" s="32"/>
      <c r="T234" s="24"/>
    </row>
    <row r="235" spans="1:20">
      <c r="A235" s="1">
        <v>233</v>
      </c>
      <c r="B235" s="1" t="s">
        <v>2144</v>
      </c>
      <c r="C235" s="2" t="s">
        <v>2145</v>
      </c>
      <c r="D235" s="2" t="s">
        <v>13</v>
      </c>
      <c r="E235" s="1" t="s">
        <v>2146</v>
      </c>
      <c r="F235" s="1" t="s">
        <v>2147</v>
      </c>
      <c r="G235" s="1" t="s">
        <v>2510</v>
      </c>
      <c r="H235" s="3">
        <f>DATE(2024,8,15)</f>
        <v>45519</v>
      </c>
      <c r="I235" s="3">
        <f>DATE(2024,10,15)</f>
        <v>45580</v>
      </c>
      <c r="J235" s="1" t="s">
        <v>16</v>
      </c>
      <c r="K235" s="1" t="s">
        <v>84</v>
      </c>
      <c r="M235" s="29"/>
      <c r="N235" s="30"/>
      <c r="O235" s="30"/>
      <c r="P235" s="33"/>
      <c r="Q235" s="29"/>
      <c r="R235" s="29"/>
      <c r="S235" s="32"/>
      <c r="T235" s="24"/>
    </row>
    <row r="236" spans="1:20">
      <c r="A236" s="1">
        <v>234</v>
      </c>
      <c r="B236" s="1" t="s">
        <v>861</v>
      </c>
      <c r="C236" s="2" t="s">
        <v>862</v>
      </c>
      <c r="D236" s="2" t="s">
        <v>13</v>
      </c>
      <c r="E236" s="1" t="s">
        <v>617</v>
      </c>
      <c r="F236" s="1" t="s">
        <v>863</v>
      </c>
      <c r="G236" s="1" t="s">
        <v>2510</v>
      </c>
      <c r="H236" s="3">
        <f>DATE(2024,7,14)</f>
        <v>45487</v>
      </c>
      <c r="I236" s="3">
        <f>DATE(2024,8,26)</f>
        <v>45530</v>
      </c>
      <c r="J236" s="1" t="s">
        <v>16</v>
      </c>
      <c r="K236" s="1" t="s">
        <v>84</v>
      </c>
      <c r="M236" s="29"/>
      <c r="N236" s="30"/>
      <c r="O236" s="30"/>
      <c r="P236" s="33"/>
      <c r="Q236" s="29"/>
      <c r="R236" s="29"/>
      <c r="S236" s="32"/>
      <c r="T236" s="24"/>
    </row>
    <row r="237" spans="1:20">
      <c r="A237" s="1">
        <v>235</v>
      </c>
      <c r="B237" s="1" t="s">
        <v>1198</v>
      </c>
      <c r="C237" s="2" t="s">
        <v>1199</v>
      </c>
      <c r="D237" s="2" t="s">
        <v>1200</v>
      </c>
      <c r="E237" s="1" t="s">
        <v>388</v>
      </c>
      <c r="F237" s="1" t="s">
        <v>1201</v>
      </c>
      <c r="G237" s="1" t="s">
        <v>83</v>
      </c>
      <c r="H237" s="3">
        <f>DATE(2024,5,18)</f>
        <v>45430</v>
      </c>
      <c r="I237" s="3">
        <f>DATE(2024,5,23)</f>
        <v>45435</v>
      </c>
      <c r="J237" s="1" t="s">
        <v>16</v>
      </c>
      <c r="K237" s="1" t="s">
        <v>84</v>
      </c>
      <c r="M237" s="29"/>
      <c r="N237" s="30"/>
      <c r="O237" s="30"/>
      <c r="P237" s="33"/>
      <c r="Q237" s="29"/>
      <c r="R237" s="29"/>
      <c r="S237" s="32"/>
      <c r="T237" s="24"/>
    </row>
    <row r="238" spans="1:20">
      <c r="A238" s="1">
        <v>236</v>
      </c>
      <c r="B238" s="1" t="s">
        <v>1795</v>
      </c>
      <c r="C238" s="2" t="s">
        <v>1796</v>
      </c>
      <c r="D238" s="2" t="s">
        <v>13</v>
      </c>
      <c r="E238" s="1" t="s">
        <v>1724</v>
      </c>
      <c r="F238" s="1" t="s">
        <v>1797</v>
      </c>
      <c r="G238" s="1" t="s">
        <v>2510</v>
      </c>
      <c r="H238" s="3">
        <f>DATE(2024,3,22)</f>
        <v>45373</v>
      </c>
      <c r="I238" s="3">
        <f>DATE(2024,8,1)</f>
        <v>45505</v>
      </c>
      <c r="J238" s="1" t="s">
        <v>16</v>
      </c>
      <c r="K238" s="1" t="s">
        <v>84</v>
      </c>
      <c r="M238" s="29"/>
      <c r="N238" s="30"/>
      <c r="O238" s="30"/>
      <c r="P238" s="33"/>
      <c r="Q238" s="29"/>
      <c r="R238" s="29"/>
      <c r="S238" s="32"/>
      <c r="T238" s="24"/>
    </row>
    <row r="239" spans="1:20">
      <c r="A239" s="1">
        <v>237</v>
      </c>
      <c r="B239" s="1" t="s">
        <v>914</v>
      </c>
      <c r="C239" s="2" t="s">
        <v>915</v>
      </c>
      <c r="D239" s="2" t="s">
        <v>916</v>
      </c>
      <c r="E239" s="1" t="s">
        <v>643</v>
      </c>
      <c r="F239" s="1" t="s">
        <v>917</v>
      </c>
      <c r="G239" s="1" t="s">
        <v>83</v>
      </c>
      <c r="H239" s="3">
        <f>DATE(2024,6,13)</f>
        <v>45456</v>
      </c>
      <c r="I239" s="3">
        <f>DATE(2024,7,8)</f>
        <v>45481</v>
      </c>
      <c r="J239" s="1" t="s">
        <v>16</v>
      </c>
      <c r="K239" s="1" t="s">
        <v>84</v>
      </c>
      <c r="M239" s="29"/>
      <c r="N239" s="30"/>
      <c r="O239" s="30"/>
      <c r="P239" s="33"/>
      <c r="Q239" s="29"/>
      <c r="R239" s="29"/>
      <c r="S239" s="32"/>
      <c r="T239" s="24"/>
    </row>
    <row r="240" spans="1:20">
      <c r="A240" s="1">
        <v>238</v>
      </c>
      <c r="B240" s="1" t="s">
        <v>918</v>
      </c>
      <c r="C240" s="2" t="s">
        <v>919</v>
      </c>
      <c r="D240" s="2" t="s">
        <v>920</v>
      </c>
      <c r="E240" s="1" t="s">
        <v>643</v>
      </c>
      <c r="F240" s="1" t="s">
        <v>921</v>
      </c>
      <c r="G240" s="1" t="s">
        <v>83</v>
      </c>
      <c r="H240" s="3">
        <f>DATE(2024,6,10)</f>
        <v>45453</v>
      </c>
      <c r="I240" s="3">
        <f>DATE(2024,7,1)</f>
        <v>45474</v>
      </c>
      <c r="J240" s="1" t="s">
        <v>16</v>
      </c>
      <c r="K240" s="1" t="s">
        <v>84</v>
      </c>
      <c r="M240" s="29"/>
      <c r="N240" s="30"/>
      <c r="O240" s="30"/>
      <c r="P240" s="33"/>
      <c r="Q240" s="29"/>
      <c r="R240" s="29"/>
      <c r="S240" s="32"/>
      <c r="T240" s="24"/>
    </row>
    <row r="241" spans="1:20">
      <c r="A241" s="1">
        <v>239</v>
      </c>
      <c r="B241" s="1" t="s">
        <v>939</v>
      </c>
      <c r="C241" s="2" t="s">
        <v>940</v>
      </c>
      <c r="D241" s="2" t="s">
        <v>941</v>
      </c>
      <c r="E241" s="1" t="s">
        <v>643</v>
      </c>
      <c r="F241" s="1" t="s">
        <v>942</v>
      </c>
      <c r="G241" s="1" t="s">
        <v>2510</v>
      </c>
      <c r="H241" s="3">
        <f>DATE(2024,9,20)</f>
        <v>45555</v>
      </c>
      <c r="I241" s="3">
        <f>DATE(2024,10,17)</f>
        <v>45582</v>
      </c>
      <c r="J241" s="1" t="s">
        <v>16</v>
      </c>
      <c r="K241" s="1" t="s">
        <v>84</v>
      </c>
      <c r="M241" s="29"/>
      <c r="N241" s="30"/>
      <c r="O241" s="30"/>
      <c r="P241" s="33"/>
      <c r="Q241" s="29"/>
      <c r="R241" s="29"/>
      <c r="S241" s="32"/>
      <c r="T241" s="24"/>
    </row>
    <row r="242" spans="1:20">
      <c r="A242" s="1">
        <v>240</v>
      </c>
      <c r="B242" s="1" t="s">
        <v>922</v>
      </c>
      <c r="C242" s="2" t="s">
        <v>923</v>
      </c>
      <c r="D242" s="2" t="s">
        <v>924</v>
      </c>
      <c r="E242" s="1" t="s">
        <v>925</v>
      </c>
      <c r="F242" s="1" t="s">
        <v>926</v>
      </c>
      <c r="G242" s="1" t="s">
        <v>83</v>
      </c>
      <c r="H242" s="3">
        <f>DATE(2024,3,24)</f>
        <v>45375</v>
      </c>
      <c r="I242" s="3">
        <f>DATE(2024,4,3)</f>
        <v>45385</v>
      </c>
      <c r="J242" s="1" t="s">
        <v>16</v>
      </c>
      <c r="K242" s="1" t="s">
        <v>84</v>
      </c>
      <c r="M242" s="29"/>
      <c r="N242" s="30"/>
      <c r="O242" s="30"/>
      <c r="P242" s="33"/>
      <c r="Q242" s="29"/>
      <c r="R242" s="29"/>
      <c r="S242" s="32"/>
      <c r="T242" s="24"/>
    </row>
    <row r="243" spans="1:20">
      <c r="A243" s="1">
        <v>241</v>
      </c>
      <c r="B243" s="1" t="s">
        <v>306</v>
      </c>
      <c r="C243" s="2" t="s">
        <v>307</v>
      </c>
      <c r="D243" s="2" t="s">
        <v>308</v>
      </c>
      <c r="E243" s="1" t="s">
        <v>309</v>
      </c>
      <c r="F243" s="1" t="s">
        <v>310</v>
      </c>
      <c r="G243" s="1" t="s">
        <v>2510</v>
      </c>
      <c r="H243" s="3">
        <f>DATE(2024,8,25)</f>
        <v>45529</v>
      </c>
      <c r="I243" s="3">
        <f>DATE(2024,8,12)</f>
        <v>45516</v>
      </c>
      <c r="J243" s="1" t="s">
        <v>16</v>
      </c>
      <c r="K243" s="1" t="s">
        <v>84</v>
      </c>
      <c r="M243" s="29"/>
      <c r="N243" s="30"/>
      <c r="O243" s="30"/>
      <c r="P243" s="33"/>
      <c r="Q243" s="29"/>
      <c r="R243" s="29"/>
      <c r="S243" s="32"/>
      <c r="T243" s="24"/>
    </row>
    <row r="244" spans="1:20">
      <c r="A244" s="1">
        <v>242</v>
      </c>
      <c r="B244" s="1" t="s">
        <v>1643</v>
      </c>
      <c r="C244" s="2" t="s">
        <v>1644</v>
      </c>
      <c r="D244" s="2" t="s">
        <v>13</v>
      </c>
      <c r="E244" s="1" t="s">
        <v>1645</v>
      </c>
      <c r="F244" s="1" t="s">
        <v>1646</v>
      </c>
      <c r="G244" s="1" t="s">
        <v>2510</v>
      </c>
      <c r="H244" s="3">
        <f>DATE(2024,9,30)</f>
        <v>45565</v>
      </c>
      <c r="I244" s="3">
        <f>DATE(2024,9,9)</f>
        <v>45544</v>
      </c>
      <c r="J244" s="1" t="s">
        <v>16</v>
      </c>
      <c r="K244" s="1" t="s">
        <v>84</v>
      </c>
      <c r="M244" s="29"/>
      <c r="N244" s="30"/>
      <c r="O244" s="30"/>
      <c r="P244" s="33"/>
      <c r="Q244" s="29"/>
      <c r="R244" s="29"/>
      <c r="S244" s="32"/>
      <c r="T244" s="24"/>
    </row>
    <row r="245" spans="1:20">
      <c r="A245" s="1">
        <v>243</v>
      </c>
      <c r="B245" s="1" t="s">
        <v>2266</v>
      </c>
      <c r="C245" s="2" t="s">
        <v>2267</v>
      </c>
      <c r="D245" s="2" t="s">
        <v>2268</v>
      </c>
      <c r="E245" s="1" t="s">
        <v>617</v>
      </c>
      <c r="F245" s="1" t="s">
        <v>2269</v>
      </c>
      <c r="G245" s="1" t="s">
        <v>2510</v>
      </c>
      <c r="H245" s="3">
        <f>DATE(2024,9,26)</f>
        <v>45561</v>
      </c>
      <c r="I245" s="3">
        <f>DATE(2024,10,24)</f>
        <v>45589</v>
      </c>
      <c r="J245" s="1" t="s">
        <v>16</v>
      </c>
      <c r="K245" s="1" t="s">
        <v>84</v>
      </c>
      <c r="M245" s="29"/>
      <c r="N245" s="30"/>
      <c r="O245" s="30"/>
      <c r="P245" s="33"/>
      <c r="Q245" s="29"/>
      <c r="R245" s="29"/>
      <c r="S245" s="32"/>
      <c r="T245" s="24"/>
    </row>
    <row r="246" spans="1:20">
      <c r="A246" s="1">
        <v>244</v>
      </c>
      <c r="B246" s="1" t="s">
        <v>296</v>
      </c>
      <c r="C246" s="2" t="s">
        <v>297</v>
      </c>
      <c r="D246" s="2" t="s">
        <v>13</v>
      </c>
      <c r="E246" s="1" t="s">
        <v>298</v>
      </c>
      <c r="F246" s="1" t="s">
        <v>299</v>
      </c>
      <c r="G246" s="1" t="s">
        <v>83</v>
      </c>
      <c r="H246" s="3">
        <f>DATE(2024,9,4)</f>
        <v>45539</v>
      </c>
      <c r="I246" s="3">
        <f>DATE(2024,9,27)</f>
        <v>45562</v>
      </c>
      <c r="J246" s="1" t="s">
        <v>16</v>
      </c>
      <c r="K246" s="1" t="s">
        <v>84</v>
      </c>
      <c r="M246" s="29"/>
      <c r="N246" s="30"/>
      <c r="O246" s="30"/>
      <c r="P246" s="33"/>
      <c r="Q246" s="29"/>
      <c r="R246" s="29"/>
      <c r="S246" s="32"/>
      <c r="T246" s="24"/>
    </row>
    <row r="247" spans="1:20">
      <c r="A247" s="1">
        <v>245</v>
      </c>
      <c r="B247" s="1" t="s">
        <v>459</v>
      </c>
      <c r="C247" s="2" t="s">
        <v>460</v>
      </c>
      <c r="D247" s="2" t="s">
        <v>13</v>
      </c>
      <c r="E247" s="1" t="s">
        <v>224</v>
      </c>
      <c r="F247" s="1" t="s">
        <v>461</v>
      </c>
      <c r="G247" s="1" t="s">
        <v>83</v>
      </c>
      <c r="H247" s="3">
        <f>DATE(2024,9,20)</f>
        <v>45555</v>
      </c>
      <c r="I247" s="3">
        <f>DATE(2024,10,15)</f>
        <v>45580</v>
      </c>
      <c r="J247" s="1" t="s">
        <v>16</v>
      </c>
      <c r="K247" s="1" t="s">
        <v>84</v>
      </c>
      <c r="M247" s="29"/>
      <c r="N247" s="30"/>
      <c r="O247" s="30"/>
      <c r="P247" s="33"/>
      <c r="Q247" s="29"/>
      <c r="R247" s="29"/>
      <c r="S247" s="32"/>
      <c r="T247" s="24"/>
    </row>
    <row r="248" spans="1:20">
      <c r="A248" s="1">
        <v>246</v>
      </c>
      <c r="B248" s="1" t="s">
        <v>1798</v>
      </c>
      <c r="C248" s="2" t="s">
        <v>1799</v>
      </c>
      <c r="D248" s="2" t="s">
        <v>1800</v>
      </c>
      <c r="E248" s="1" t="s">
        <v>850</v>
      </c>
      <c r="F248" s="1" t="s">
        <v>1801</v>
      </c>
      <c r="G248" s="1" t="s">
        <v>2510</v>
      </c>
      <c r="H248" s="3">
        <f>DATE(2024,9,9)</f>
        <v>45544</v>
      </c>
      <c r="I248" s="3">
        <f>DATE(2024,9,19)</f>
        <v>45554</v>
      </c>
      <c r="J248" s="1" t="s">
        <v>16</v>
      </c>
      <c r="K248" s="1" t="s">
        <v>84</v>
      </c>
      <c r="M248" s="29"/>
      <c r="N248" s="30"/>
      <c r="O248" s="30"/>
      <c r="P248" s="33"/>
      <c r="Q248" s="29"/>
      <c r="R248" s="29"/>
      <c r="S248" s="32"/>
      <c r="T248" s="24"/>
    </row>
    <row r="249" spans="1:20">
      <c r="A249" s="1">
        <v>247</v>
      </c>
      <c r="B249" s="1" t="s">
        <v>2225</v>
      </c>
      <c r="C249" s="2" t="s">
        <v>2226</v>
      </c>
      <c r="D249" s="2" t="s">
        <v>13</v>
      </c>
      <c r="E249" s="1" t="s">
        <v>902</v>
      </c>
      <c r="F249" s="1" t="s">
        <v>2227</v>
      </c>
      <c r="G249" s="1" t="s">
        <v>2510</v>
      </c>
      <c r="H249" s="3">
        <f>DATE(2024,7,6)</f>
        <v>45479</v>
      </c>
      <c r="I249" s="3">
        <f>DATE(2024,8,23)</f>
        <v>45527</v>
      </c>
      <c r="J249" s="1" t="s">
        <v>16</v>
      </c>
      <c r="K249" s="1" t="s">
        <v>84</v>
      </c>
      <c r="M249" s="29"/>
      <c r="N249" s="30"/>
      <c r="O249" s="30"/>
      <c r="P249" s="33"/>
      <c r="Q249" s="29"/>
      <c r="R249" s="29"/>
      <c r="S249" s="32"/>
      <c r="T249" s="24"/>
    </row>
    <row r="250" spans="1:20">
      <c r="A250" s="1">
        <v>248</v>
      </c>
      <c r="B250" s="1" t="s">
        <v>99</v>
      </c>
      <c r="C250" s="2" t="s">
        <v>100</v>
      </c>
      <c r="D250" s="2" t="s">
        <v>101</v>
      </c>
      <c r="E250" s="1" t="s">
        <v>102</v>
      </c>
      <c r="F250" s="1" t="s">
        <v>103</v>
      </c>
      <c r="G250" s="1" t="s">
        <v>2510</v>
      </c>
      <c r="H250" s="3">
        <f>DATE(2024,10,10)</f>
        <v>45575</v>
      </c>
      <c r="I250" s="3">
        <f>DATE(2024,10,17)</f>
        <v>45582</v>
      </c>
      <c r="J250" s="1" t="s">
        <v>16</v>
      </c>
      <c r="K250" s="1" t="s">
        <v>84</v>
      </c>
      <c r="M250" s="29"/>
      <c r="N250" s="30"/>
      <c r="O250" s="30"/>
      <c r="P250" s="33"/>
      <c r="Q250" s="29"/>
      <c r="R250" s="29"/>
      <c r="S250" s="32"/>
      <c r="T250" s="24"/>
    </row>
    <row r="251" spans="1:20">
      <c r="A251" s="1">
        <v>249</v>
      </c>
      <c r="B251" s="1" t="s">
        <v>95</v>
      </c>
      <c r="C251" s="2" t="s">
        <v>96</v>
      </c>
      <c r="D251" s="2" t="s">
        <v>97</v>
      </c>
      <c r="E251" s="1" t="s">
        <v>88</v>
      </c>
      <c r="F251" s="1" t="s">
        <v>98</v>
      </c>
      <c r="G251" s="1" t="s">
        <v>83</v>
      </c>
      <c r="H251" s="3">
        <f>DATE(2024,7,31)</f>
        <v>45504</v>
      </c>
      <c r="I251" s="3">
        <f>DATE(2024,9,9)</f>
        <v>45544</v>
      </c>
      <c r="J251" s="1" t="s">
        <v>16</v>
      </c>
      <c r="K251" s="1" t="s">
        <v>84</v>
      </c>
      <c r="M251" s="29"/>
      <c r="N251" s="30"/>
      <c r="O251" s="30"/>
      <c r="P251" s="33"/>
      <c r="Q251" s="29"/>
      <c r="R251" s="29"/>
      <c r="S251" s="32"/>
      <c r="T251" s="24"/>
    </row>
    <row r="252" spans="1:20">
      <c r="A252" s="1">
        <v>250</v>
      </c>
      <c r="B252" s="1" t="s">
        <v>1288</v>
      </c>
      <c r="C252" s="2" t="s">
        <v>1289</v>
      </c>
      <c r="D252" s="2" t="s">
        <v>1290</v>
      </c>
      <c r="E252" s="1" t="s">
        <v>448</v>
      </c>
      <c r="F252" s="1" t="s">
        <v>1291</v>
      </c>
      <c r="G252" s="1" t="s">
        <v>83</v>
      </c>
      <c r="H252" s="3">
        <f>DATE(2024,4,25)</f>
        <v>45407</v>
      </c>
      <c r="I252" s="3">
        <f>DATE(2024,6,10)</f>
        <v>45453</v>
      </c>
      <c r="J252" s="1" t="s">
        <v>16</v>
      </c>
      <c r="K252" s="1" t="s">
        <v>84</v>
      </c>
      <c r="M252" s="29"/>
      <c r="N252" s="30"/>
      <c r="O252" s="30"/>
      <c r="P252" s="33"/>
      <c r="Q252" s="29"/>
      <c r="R252" s="29"/>
      <c r="S252" s="32"/>
      <c r="T252" s="24"/>
    </row>
    <row r="253" spans="1:20">
      <c r="A253" s="1">
        <v>251</v>
      </c>
      <c r="B253" s="1" t="s">
        <v>574</v>
      </c>
      <c r="C253" s="2" t="s">
        <v>575</v>
      </c>
      <c r="D253" s="2" t="s">
        <v>576</v>
      </c>
      <c r="E253" s="1" t="s">
        <v>577</v>
      </c>
      <c r="F253" s="1" t="s">
        <v>578</v>
      </c>
      <c r="G253" s="1" t="s">
        <v>176</v>
      </c>
      <c r="H253" s="3">
        <f>DATE(2024,8,7)</f>
        <v>45511</v>
      </c>
      <c r="I253" s="3">
        <f>DATE(2024,8,14)</f>
        <v>45518</v>
      </c>
      <c r="J253" s="1" t="s">
        <v>16</v>
      </c>
      <c r="K253" s="1" t="s">
        <v>84</v>
      </c>
      <c r="M253" s="29"/>
      <c r="N253" s="30"/>
      <c r="O253" s="30"/>
      <c r="P253" s="33"/>
      <c r="Q253" s="29"/>
      <c r="R253" s="29"/>
      <c r="S253" s="32"/>
      <c r="T253" s="24"/>
    </row>
    <row r="254" spans="1:20">
      <c r="A254" s="1">
        <v>252</v>
      </c>
      <c r="B254" s="1" t="s">
        <v>1722</v>
      </c>
      <c r="C254" s="2" t="s">
        <v>1723</v>
      </c>
      <c r="D254" s="2" t="s">
        <v>13</v>
      </c>
      <c r="E254" s="1" t="s">
        <v>1724</v>
      </c>
      <c r="F254" s="1" t="s">
        <v>1725</v>
      </c>
      <c r="G254" s="1" t="s">
        <v>83</v>
      </c>
      <c r="H254" s="3">
        <f>DATE(2024,4,30)</f>
        <v>45412</v>
      </c>
      <c r="I254" s="3">
        <f>DATE(2024,8,1)</f>
        <v>45505</v>
      </c>
      <c r="J254" s="1" t="s">
        <v>16</v>
      </c>
      <c r="K254" s="1" t="s">
        <v>84</v>
      </c>
      <c r="M254" s="29"/>
      <c r="N254" s="30"/>
      <c r="O254" s="30"/>
      <c r="P254" s="33"/>
      <c r="Q254" s="29"/>
      <c r="R254" s="29"/>
      <c r="S254" s="32"/>
      <c r="T254" s="24"/>
    </row>
    <row r="255" spans="1:20">
      <c r="A255" s="1">
        <v>253</v>
      </c>
      <c r="B255" s="1" t="s">
        <v>1726</v>
      </c>
      <c r="C255" s="2" t="s">
        <v>1727</v>
      </c>
      <c r="D255" s="2" t="s">
        <v>13</v>
      </c>
      <c r="E255" s="1" t="s">
        <v>1474</v>
      </c>
      <c r="F255" s="1" t="s">
        <v>1728</v>
      </c>
      <c r="G255" s="1" t="s">
        <v>83</v>
      </c>
      <c r="H255" s="3">
        <f>DATE(2024,2,13)</f>
        <v>45335</v>
      </c>
      <c r="I255" s="3">
        <f>DATE(2024,3,20)</f>
        <v>45371</v>
      </c>
      <c r="J255" s="1" t="s">
        <v>16</v>
      </c>
      <c r="K255" s="1" t="s">
        <v>84</v>
      </c>
      <c r="M255" s="29"/>
      <c r="N255" s="30"/>
      <c r="O255" s="30"/>
      <c r="P255" s="33"/>
      <c r="Q255" s="29"/>
      <c r="R255" s="29"/>
      <c r="S255" s="32"/>
      <c r="T255" s="24"/>
    </row>
    <row r="256" spans="1:20">
      <c r="A256" s="1">
        <v>254</v>
      </c>
      <c r="B256" s="1" t="s">
        <v>771</v>
      </c>
      <c r="C256" s="2" t="s">
        <v>772</v>
      </c>
      <c r="D256" s="2" t="s">
        <v>773</v>
      </c>
      <c r="E256" s="1" t="s">
        <v>280</v>
      </c>
      <c r="F256" s="1" t="s">
        <v>774</v>
      </c>
      <c r="G256" s="1" t="s">
        <v>2510</v>
      </c>
      <c r="H256" s="3">
        <f>DATE(2024,10,4)</f>
        <v>45569</v>
      </c>
      <c r="I256" s="3">
        <f>DATE(2024,10,24)</f>
        <v>45589</v>
      </c>
      <c r="J256" s="1" t="s">
        <v>16</v>
      </c>
      <c r="K256" s="1" t="s">
        <v>84</v>
      </c>
      <c r="M256" s="29"/>
      <c r="N256" s="30"/>
      <c r="O256" s="30"/>
      <c r="P256" s="33"/>
      <c r="Q256" s="29"/>
      <c r="R256" s="29"/>
      <c r="S256" s="32"/>
      <c r="T256" s="24"/>
    </row>
    <row r="257" spans="1:20">
      <c r="A257" s="1">
        <v>255</v>
      </c>
      <c r="B257" s="1" t="s">
        <v>2479</v>
      </c>
      <c r="C257" s="2" t="s">
        <v>2480</v>
      </c>
      <c r="D257" s="2" t="s">
        <v>13</v>
      </c>
      <c r="E257" s="1" t="s">
        <v>88</v>
      </c>
      <c r="F257" s="1" t="s">
        <v>2481</v>
      </c>
      <c r="G257" s="1" t="s">
        <v>83</v>
      </c>
      <c r="H257" s="3">
        <f>DATE(2024,3,6)</f>
        <v>45357</v>
      </c>
      <c r="I257" s="3">
        <f>DATE(2024,4,17)</f>
        <v>45399</v>
      </c>
      <c r="J257" s="1" t="s">
        <v>16</v>
      </c>
      <c r="K257" s="1" t="s">
        <v>84</v>
      </c>
      <c r="M257" s="29"/>
      <c r="N257" s="30"/>
      <c r="O257" s="30"/>
      <c r="P257" s="33"/>
      <c r="Q257" s="29"/>
      <c r="R257" s="29"/>
      <c r="S257" s="32"/>
      <c r="T257" s="24"/>
    </row>
    <row r="258" spans="1:20">
      <c r="A258" s="1">
        <v>256</v>
      </c>
      <c r="B258" s="1" t="s">
        <v>1181</v>
      </c>
      <c r="C258" s="2" t="s">
        <v>1182</v>
      </c>
      <c r="D258" s="2" t="s">
        <v>1183</v>
      </c>
      <c r="E258" s="1" t="s">
        <v>309</v>
      </c>
      <c r="F258" s="1" t="s">
        <v>1184</v>
      </c>
      <c r="G258" s="1" t="s">
        <v>2510</v>
      </c>
      <c r="H258" s="3">
        <f>DATE(2024,7,31)</f>
        <v>45504</v>
      </c>
      <c r="I258" s="3">
        <f>DATE(2024,7,22)</f>
        <v>45495</v>
      </c>
      <c r="J258" s="1" t="s">
        <v>16</v>
      </c>
      <c r="K258" s="1" t="s">
        <v>84</v>
      </c>
      <c r="M258" s="29"/>
      <c r="N258" s="30"/>
      <c r="O258" s="30"/>
      <c r="P258" s="33"/>
      <c r="Q258" s="29"/>
      <c r="R258" s="29"/>
      <c r="S258" s="32"/>
      <c r="T258" s="24"/>
    </row>
    <row r="259" spans="1:20">
      <c r="A259" s="1">
        <v>257</v>
      </c>
      <c r="B259" s="1" t="s">
        <v>1937</v>
      </c>
      <c r="C259" s="2" t="s">
        <v>1938</v>
      </c>
      <c r="D259" s="2" t="s">
        <v>1939</v>
      </c>
      <c r="E259" s="1" t="s">
        <v>1067</v>
      </c>
      <c r="F259" s="1" t="s">
        <v>1940</v>
      </c>
      <c r="G259" s="1" t="s">
        <v>83</v>
      </c>
      <c r="H259" s="3">
        <f>DATE(2024,9,4)</f>
        <v>45539</v>
      </c>
      <c r="I259" s="3">
        <f>DATE(2024,8,28)</f>
        <v>45532</v>
      </c>
      <c r="J259" s="1" t="s">
        <v>16</v>
      </c>
      <c r="K259" s="1" t="s">
        <v>84</v>
      </c>
      <c r="M259" s="29"/>
      <c r="N259" s="30"/>
      <c r="O259" s="30"/>
      <c r="P259" s="33"/>
      <c r="Q259" s="29"/>
      <c r="R259" s="29"/>
      <c r="S259" s="32"/>
      <c r="T259" s="24"/>
    </row>
    <row r="260" spans="1:20">
      <c r="A260" s="1">
        <v>258</v>
      </c>
      <c r="B260" s="1" t="s">
        <v>645</v>
      </c>
      <c r="C260" s="2" t="s">
        <v>646</v>
      </c>
      <c r="D260" s="2" t="s">
        <v>647</v>
      </c>
      <c r="E260" s="1" t="s">
        <v>648</v>
      </c>
      <c r="F260" s="1" t="s">
        <v>649</v>
      </c>
      <c r="G260" s="1" t="s">
        <v>2510</v>
      </c>
      <c r="H260" s="3">
        <f>DATE(2024,9,5)</f>
        <v>45540</v>
      </c>
      <c r="I260" s="3">
        <f>DATE(2024,9,23)</f>
        <v>45558</v>
      </c>
      <c r="J260" s="1" t="s">
        <v>16</v>
      </c>
      <c r="K260" s="1" t="s">
        <v>84</v>
      </c>
      <c r="M260" s="29"/>
      <c r="N260" s="30"/>
      <c r="O260" s="30"/>
      <c r="P260" s="33"/>
      <c r="Q260" s="29"/>
      <c r="R260" s="29"/>
      <c r="S260" s="32"/>
      <c r="T260" s="24"/>
    </row>
    <row r="261" spans="1:20">
      <c r="A261" s="1">
        <v>259</v>
      </c>
      <c r="B261" s="1" t="s">
        <v>203</v>
      </c>
      <c r="C261" s="2" t="s">
        <v>204</v>
      </c>
      <c r="D261" s="2" t="s">
        <v>205</v>
      </c>
      <c r="E261" s="1" t="s">
        <v>137</v>
      </c>
      <c r="F261" s="1" t="s">
        <v>206</v>
      </c>
      <c r="G261" s="1" t="s">
        <v>83</v>
      </c>
      <c r="H261" s="3">
        <f>DATE(2024,9,4)</f>
        <v>45539</v>
      </c>
      <c r="I261" s="3">
        <f>DATE(2024,9,9)</f>
        <v>45544</v>
      </c>
      <c r="J261" s="1" t="s">
        <v>16</v>
      </c>
      <c r="K261" s="1" t="s">
        <v>84</v>
      </c>
      <c r="M261" s="29"/>
      <c r="N261" s="30"/>
      <c r="O261" s="30"/>
      <c r="P261" s="33"/>
      <c r="Q261" s="29"/>
      <c r="R261" s="29"/>
      <c r="S261" s="32"/>
      <c r="T261" s="24"/>
    </row>
    <row r="262" spans="1:20">
      <c r="A262" s="1">
        <v>260</v>
      </c>
      <c r="B262" s="1" t="s">
        <v>977</v>
      </c>
      <c r="C262" s="2" t="s">
        <v>978</v>
      </c>
      <c r="D262" s="2" t="s">
        <v>979</v>
      </c>
      <c r="E262" s="1" t="s">
        <v>980</v>
      </c>
      <c r="F262" s="1" t="s">
        <v>981</v>
      </c>
      <c r="G262" s="1" t="s">
        <v>2510</v>
      </c>
      <c r="H262" s="3">
        <f>DATE(2024,4,25)</f>
        <v>45407</v>
      </c>
      <c r="I262" s="3">
        <f>DATE(2024,4,29)</f>
        <v>45411</v>
      </c>
      <c r="J262" s="1" t="s">
        <v>16</v>
      </c>
      <c r="K262" s="1" t="s">
        <v>193</v>
      </c>
      <c r="M262" s="29"/>
      <c r="N262" s="30"/>
      <c r="O262" s="30"/>
      <c r="P262" s="33"/>
      <c r="Q262" s="29"/>
      <c r="R262" s="29"/>
      <c r="S262" s="32"/>
      <c r="T262" s="24"/>
    </row>
    <row r="263" spans="1:20">
      <c r="A263" s="1">
        <v>261</v>
      </c>
      <c r="B263" s="1" t="s">
        <v>1972</v>
      </c>
      <c r="C263" s="2" t="s">
        <v>1973</v>
      </c>
      <c r="D263" s="2" t="s">
        <v>1974</v>
      </c>
      <c r="E263" s="1" t="s">
        <v>989</v>
      </c>
      <c r="F263" s="1" t="s">
        <v>1975</v>
      </c>
      <c r="G263" s="1" t="s">
        <v>144</v>
      </c>
      <c r="H263" s="3">
        <f>DATE(2024,8,12)</f>
        <v>45516</v>
      </c>
      <c r="I263" s="3">
        <f>DATE(2024,8,19)</f>
        <v>45523</v>
      </c>
      <c r="J263" s="1" t="s">
        <v>16</v>
      </c>
      <c r="K263" s="1" t="s">
        <v>193</v>
      </c>
      <c r="M263" s="29"/>
      <c r="N263" s="30"/>
      <c r="O263" s="30"/>
      <c r="P263" s="33"/>
      <c r="Q263" s="29"/>
      <c r="R263" s="29"/>
      <c r="S263" s="32"/>
      <c r="T263" s="24"/>
    </row>
    <row r="264" spans="1:20">
      <c r="A264" s="1">
        <v>262</v>
      </c>
      <c r="B264" s="1" t="s">
        <v>779</v>
      </c>
      <c r="C264" s="2" t="s">
        <v>780</v>
      </c>
      <c r="D264" s="2" t="s">
        <v>13</v>
      </c>
      <c r="E264" s="1" t="s">
        <v>122</v>
      </c>
      <c r="F264" s="1" t="s">
        <v>781</v>
      </c>
      <c r="G264" s="1" t="s">
        <v>2510</v>
      </c>
      <c r="H264" s="3">
        <f>DATE(2024,10,15)</f>
        <v>45580</v>
      </c>
      <c r="I264" s="3">
        <f>DATE(2024,10,15)</f>
        <v>45580</v>
      </c>
      <c r="J264" s="1" t="s">
        <v>16</v>
      </c>
      <c r="K264" s="1" t="s">
        <v>193</v>
      </c>
      <c r="M264" s="29"/>
      <c r="N264" s="30"/>
      <c r="O264" s="30"/>
      <c r="P264" s="33"/>
      <c r="Q264" s="29"/>
      <c r="R264" s="29"/>
      <c r="S264" s="32"/>
      <c r="T264" s="24"/>
    </row>
    <row r="265" spans="1:20">
      <c r="A265" s="1">
        <v>263</v>
      </c>
      <c r="B265" s="1" t="s">
        <v>1053</v>
      </c>
      <c r="C265" s="2" t="s">
        <v>1054</v>
      </c>
      <c r="D265" s="2" t="s">
        <v>1055</v>
      </c>
      <c r="E265" s="1" t="s">
        <v>867</v>
      </c>
      <c r="F265" s="1" t="s">
        <v>1056</v>
      </c>
      <c r="G265" s="1" t="s">
        <v>131</v>
      </c>
      <c r="H265" s="3">
        <f>DATE(2024,4,10)</f>
        <v>45392</v>
      </c>
      <c r="I265" s="3">
        <f>DATE(2024,4,19)</f>
        <v>45401</v>
      </c>
      <c r="J265" s="1" t="s">
        <v>16</v>
      </c>
      <c r="K265" s="1" t="s">
        <v>193</v>
      </c>
      <c r="M265" s="29"/>
      <c r="N265" s="30"/>
      <c r="O265" s="30"/>
      <c r="P265" s="33"/>
      <c r="Q265" s="29"/>
      <c r="R265" s="29"/>
      <c r="S265" s="32"/>
      <c r="T265" s="24"/>
    </row>
    <row r="266" spans="1:20">
      <c r="A266" s="1">
        <v>264</v>
      </c>
      <c r="B266" s="1" t="s">
        <v>650</v>
      </c>
      <c r="C266" s="2" t="s">
        <v>651</v>
      </c>
      <c r="D266" s="2" t="s">
        <v>652</v>
      </c>
      <c r="E266" s="1" t="s">
        <v>244</v>
      </c>
      <c r="F266" s="1" t="s">
        <v>653</v>
      </c>
      <c r="G266" s="1" t="s">
        <v>2510</v>
      </c>
      <c r="H266" s="3">
        <f>DATE(2024,9,13)</f>
        <v>45548</v>
      </c>
      <c r="I266" s="3">
        <f>DATE(2024,10,7)</f>
        <v>45572</v>
      </c>
      <c r="J266" s="1" t="s">
        <v>16</v>
      </c>
      <c r="K266" s="1" t="s">
        <v>193</v>
      </c>
      <c r="M266" s="29"/>
      <c r="N266" s="30"/>
      <c r="O266" s="30"/>
      <c r="P266" s="33"/>
      <c r="Q266" s="29"/>
      <c r="R266" s="29"/>
      <c r="S266" s="32"/>
      <c r="T266" s="24"/>
    </row>
    <row r="267" spans="1:20">
      <c r="A267" s="1">
        <v>265</v>
      </c>
      <c r="B267" s="1" t="s">
        <v>1846</v>
      </c>
      <c r="C267" s="2" t="s">
        <v>1847</v>
      </c>
      <c r="D267" s="2" t="s">
        <v>1848</v>
      </c>
      <c r="E267" s="1" t="s">
        <v>1849</v>
      </c>
      <c r="F267" s="1" t="s">
        <v>1850</v>
      </c>
      <c r="G267" s="1" t="s">
        <v>131</v>
      </c>
      <c r="H267" s="3">
        <f>DATE(2024,8,30)</f>
        <v>45534</v>
      </c>
      <c r="I267" s="3">
        <f>DATE(2024,10,14)</f>
        <v>45579</v>
      </c>
      <c r="J267" s="1" t="s">
        <v>16</v>
      </c>
      <c r="K267" s="1" t="s">
        <v>193</v>
      </c>
      <c r="M267" s="29"/>
      <c r="N267" s="30"/>
      <c r="O267" s="30"/>
      <c r="P267" s="33"/>
      <c r="Q267" s="29"/>
      <c r="R267" s="29"/>
      <c r="S267" s="32"/>
      <c r="T267" s="24"/>
    </row>
    <row r="268" spans="1:20">
      <c r="A268" s="1">
        <v>266</v>
      </c>
      <c r="B268" s="1" t="s">
        <v>2490</v>
      </c>
      <c r="C268" s="2" t="s">
        <v>2491</v>
      </c>
      <c r="D268" s="2" t="s">
        <v>2492</v>
      </c>
      <c r="E268" s="1" t="s">
        <v>186</v>
      </c>
      <c r="F268" s="1" t="s">
        <v>2493</v>
      </c>
      <c r="G268" s="1" t="s">
        <v>31</v>
      </c>
      <c r="H268" s="3">
        <f>DATE(2024,7,3)</f>
        <v>45476</v>
      </c>
      <c r="I268" s="3">
        <f>DATE(2024,8,12)</f>
        <v>45516</v>
      </c>
      <c r="J268" s="1" t="s">
        <v>16</v>
      </c>
      <c r="K268" s="1" t="s">
        <v>193</v>
      </c>
      <c r="M268" s="29"/>
      <c r="N268" s="30"/>
      <c r="O268" s="30"/>
      <c r="P268" s="33"/>
      <c r="Q268" s="29"/>
      <c r="R268" s="29"/>
      <c r="S268" s="32"/>
      <c r="T268" s="24"/>
    </row>
    <row r="269" spans="1:20">
      <c r="A269" s="1">
        <v>267</v>
      </c>
      <c r="B269" s="1" t="s">
        <v>188</v>
      </c>
      <c r="C269" s="2" t="s">
        <v>189</v>
      </c>
      <c r="D269" s="2" t="s">
        <v>190</v>
      </c>
      <c r="E269" s="1" t="s">
        <v>191</v>
      </c>
      <c r="F269" s="1" t="s">
        <v>192</v>
      </c>
      <c r="G269" s="1" t="s">
        <v>2510</v>
      </c>
      <c r="H269" s="3">
        <f>DATE(2024,8,20)</f>
        <v>45524</v>
      </c>
      <c r="I269" s="3">
        <f>DATE(2024,9,23)</f>
        <v>45558</v>
      </c>
      <c r="J269" s="1" t="s">
        <v>16</v>
      </c>
      <c r="K269" s="1" t="s">
        <v>193</v>
      </c>
      <c r="M269" s="29"/>
      <c r="N269" s="30"/>
      <c r="O269" s="30"/>
      <c r="P269" s="33"/>
      <c r="Q269" s="29"/>
      <c r="R269" s="29"/>
      <c r="S269" s="32"/>
      <c r="T269" s="24"/>
    </row>
    <row r="270" spans="1:20">
      <c r="A270" s="1">
        <v>268</v>
      </c>
      <c r="B270" s="1" t="s">
        <v>1210</v>
      </c>
      <c r="C270" s="2" t="s">
        <v>1211</v>
      </c>
      <c r="D270" s="2" t="s">
        <v>13</v>
      </c>
      <c r="E270" s="1" t="s">
        <v>1047</v>
      </c>
      <c r="F270" s="1" t="s">
        <v>1212</v>
      </c>
      <c r="G270" s="1" t="s">
        <v>112</v>
      </c>
      <c r="H270" s="3">
        <f>DATE(2024,8,30)</f>
        <v>45534</v>
      </c>
      <c r="I270" s="3">
        <f>DATE(2024,10,22)</f>
        <v>45587</v>
      </c>
      <c r="J270" s="1" t="s">
        <v>16</v>
      </c>
      <c r="K270" s="1" t="s">
        <v>1213</v>
      </c>
      <c r="M270" s="29"/>
      <c r="N270" s="30"/>
      <c r="O270" s="30"/>
      <c r="P270" s="33"/>
      <c r="Q270" s="29"/>
      <c r="R270" s="29"/>
      <c r="S270" s="32"/>
      <c r="T270" s="24"/>
    </row>
    <row r="271" spans="1:20">
      <c r="A271" s="1">
        <v>269</v>
      </c>
      <c r="B271" s="1" t="s">
        <v>2316</v>
      </c>
      <c r="C271" s="2" t="s">
        <v>2317</v>
      </c>
      <c r="D271" s="2" t="s">
        <v>13</v>
      </c>
      <c r="E271" s="1" t="s">
        <v>2168</v>
      </c>
      <c r="F271" s="1" t="s">
        <v>2318</v>
      </c>
      <c r="G271" s="1" t="s">
        <v>2510</v>
      </c>
      <c r="H271" s="3">
        <f>DATE(2024,8,8)</f>
        <v>45512</v>
      </c>
      <c r="I271" s="3">
        <f>DATE(2024,8,19)</f>
        <v>45523</v>
      </c>
      <c r="J271" s="1" t="s">
        <v>16</v>
      </c>
      <c r="K271" s="1" t="s">
        <v>1213</v>
      </c>
      <c r="M271" s="29"/>
      <c r="N271" s="30"/>
      <c r="O271" s="30"/>
      <c r="P271" s="33"/>
      <c r="Q271" s="29"/>
      <c r="R271" s="29"/>
      <c r="S271" s="32"/>
      <c r="T271" s="24"/>
    </row>
    <row r="272" spans="1:20">
      <c r="A272" s="1">
        <v>270</v>
      </c>
      <c r="B272" s="1" t="s">
        <v>1647</v>
      </c>
      <c r="C272" s="2" t="s">
        <v>1648</v>
      </c>
      <c r="D272" s="2" t="s">
        <v>13</v>
      </c>
      <c r="E272" s="1" t="s">
        <v>1645</v>
      </c>
      <c r="F272" s="1" t="s">
        <v>1649</v>
      </c>
      <c r="G272" s="1" t="s">
        <v>2510</v>
      </c>
      <c r="H272" s="3">
        <f>DATE(2024,10,15)</f>
        <v>45580</v>
      </c>
      <c r="I272" s="3">
        <f>DATE(2024,10,15)</f>
        <v>45580</v>
      </c>
      <c r="J272" s="1" t="s">
        <v>16</v>
      </c>
      <c r="K272" s="1" t="s">
        <v>17</v>
      </c>
      <c r="M272" s="29"/>
      <c r="N272" s="30"/>
      <c r="O272" s="30"/>
      <c r="P272" s="33"/>
      <c r="Q272" s="29"/>
      <c r="R272" s="29"/>
      <c r="S272" s="32"/>
      <c r="T272" s="24"/>
    </row>
    <row r="273" spans="1:20">
      <c r="A273" s="1">
        <v>271</v>
      </c>
      <c r="B273" s="1" t="s">
        <v>2088</v>
      </c>
      <c r="C273" s="2" t="s">
        <v>2089</v>
      </c>
      <c r="D273" s="2" t="s">
        <v>13</v>
      </c>
      <c r="E273" s="1" t="s">
        <v>1853</v>
      </c>
      <c r="F273" s="1" t="s">
        <v>2090</v>
      </c>
      <c r="G273" s="1" t="s">
        <v>2510</v>
      </c>
      <c r="H273" s="3">
        <f>DATE(2024,9,11)</f>
        <v>45546</v>
      </c>
      <c r="I273" s="3">
        <f>DATE(2024,9,11)</f>
        <v>45546</v>
      </c>
      <c r="J273" s="1" t="s">
        <v>16</v>
      </c>
      <c r="K273" s="1" t="s">
        <v>17</v>
      </c>
      <c r="M273" s="29"/>
      <c r="N273" s="30"/>
      <c r="O273" s="30"/>
      <c r="P273" s="33"/>
      <c r="Q273" s="29"/>
      <c r="R273" s="29"/>
      <c r="S273" s="32"/>
      <c r="T273" s="24"/>
    </row>
    <row r="274" spans="1:20">
      <c r="A274" s="1">
        <v>272</v>
      </c>
      <c r="B274" s="1" t="s">
        <v>1851</v>
      </c>
      <c r="C274" s="2" t="s">
        <v>1852</v>
      </c>
      <c r="D274" s="2" t="s">
        <v>13</v>
      </c>
      <c r="E274" s="1" t="s">
        <v>1853</v>
      </c>
      <c r="F274" s="1" t="s">
        <v>1854</v>
      </c>
      <c r="G274" s="1" t="s">
        <v>112</v>
      </c>
      <c r="H274" s="3">
        <f>DATE(2024,5,23)</f>
        <v>45435</v>
      </c>
      <c r="I274" s="3">
        <f>DATE(2024,8,1)</f>
        <v>45505</v>
      </c>
      <c r="J274" s="1" t="s">
        <v>16</v>
      </c>
      <c r="K274" s="1" t="s">
        <v>17</v>
      </c>
      <c r="M274" s="29"/>
      <c r="N274" s="30"/>
      <c r="O274" s="30"/>
      <c r="P274" s="33"/>
      <c r="Q274" s="29"/>
      <c r="R274" s="29"/>
      <c r="S274" s="32"/>
      <c r="T274" s="24"/>
    </row>
    <row r="275" spans="1:20">
      <c r="A275" s="1">
        <v>273</v>
      </c>
      <c r="B275" s="1" t="s">
        <v>1536</v>
      </c>
      <c r="C275" s="2" t="s">
        <v>1537</v>
      </c>
      <c r="D275" s="2" t="s">
        <v>13</v>
      </c>
      <c r="E275" s="1" t="s">
        <v>1266</v>
      </c>
      <c r="F275" s="1" t="s">
        <v>1538</v>
      </c>
      <c r="G275" s="1" t="s">
        <v>2510</v>
      </c>
      <c r="H275" s="3">
        <f>DATE(2024,6,10)</f>
        <v>45453</v>
      </c>
      <c r="I275" s="3">
        <f>DATE(2024,7,24)</f>
        <v>45497</v>
      </c>
      <c r="J275" s="1" t="s">
        <v>16</v>
      </c>
      <c r="K275" s="1" t="s">
        <v>17</v>
      </c>
      <c r="M275" s="29"/>
      <c r="N275" s="30"/>
      <c r="O275" s="30"/>
      <c r="P275" s="33"/>
      <c r="Q275" s="29"/>
      <c r="R275" s="29"/>
      <c r="S275" s="32"/>
      <c r="T275" s="24"/>
    </row>
    <row r="276" spans="1:20">
      <c r="A276" s="1">
        <v>274</v>
      </c>
      <c r="B276" s="1" t="s">
        <v>2228</v>
      </c>
      <c r="C276" s="2" t="s">
        <v>2229</v>
      </c>
      <c r="D276" s="2" t="s">
        <v>13</v>
      </c>
      <c r="E276" s="1" t="s">
        <v>1266</v>
      </c>
      <c r="F276" s="1" t="s">
        <v>2230</v>
      </c>
      <c r="G276" s="1" t="s">
        <v>162</v>
      </c>
      <c r="H276" s="3">
        <f>DATE(2016,6,16)</f>
        <v>42537</v>
      </c>
      <c r="I276" s="3">
        <f>DATE(2024,6,3)</f>
        <v>45446</v>
      </c>
      <c r="J276" s="1" t="s">
        <v>16</v>
      </c>
      <c r="K276" s="1" t="s">
        <v>17</v>
      </c>
      <c r="M276" s="29"/>
      <c r="N276" s="30"/>
      <c r="O276" s="30"/>
      <c r="P276" s="33"/>
      <c r="Q276" s="29"/>
      <c r="R276" s="29"/>
      <c r="S276" s="32"/>
      <c r="T276" s="24"/>
    </row>
    <row r="277" spans="1:20">
      <c r="A277" s="1">
        <v>275</v>
      </c>
      <c r="B277" s="1" t="s">
        <v>2231</v>
      </c>
      <c r="C277" s="2" t="s">
        <v>2232</v>
      </c>
      <c r="D277" s="2" t="s">
        <v>13</v>
      </c>
      <c r="E277" s="1" t="s">
        <v>1266</v>
      </c>
      <c r="F277" s="1" t="s">
        <v>2230</v>
      </c>
      <c r="G277" s="1" t="s">
        <v>162</v>
      </c>
      <c r="H277" s="3">
        <f>DATE(2016,6,16)</f>
        <v>42537</v>
      </c>
      <c r="I277" s="3">
        <f>DATE(2024,6,3)</f>
        <v>45446</v>
      </c>
      <c r="J277" s="1" t="s">
        <v>16</v>
      </c>
      <c r="K277" s="1" t="s">
        <v>17</v>
      </c>
      <c r="M277" s="29"/>
      <c r="N277" s="30"/>
      <c r="O277" s="30"/>
      <c r="P277" s="31"/>
      <c r="Q277" s="29"/>
      <c r="R277" s="29"/>
      <c r="S277" s="32"/>
      <c r="T277" s="24"/>
    </row>
    <row r="278" spans="1:20">
      <c r="A278" s="1">
        <v>276</v>
      </c>
      <c r="B278" s="1" t="s">
        <v>1472</v>
      </c>
      <c r="C278" s="2" t="s">
        <v>1473</v>
      </c>
      <c r="D278" s="2" t="s">
        <v>13</v>
      </c>
      <c r="E278" s="1" t="s">
        <v>1474</v>
      </c>
      <c r="F278" s="1" t="s">
        <v>1475</v>
      </c>
      <c r="G278" s="1" t="s">
        <v>2510</v>
      </c>
      <c r="H278" s="3">
        <f>DATE(2024,7,30)</f>
        <v>45503</v>
      </c>
      <c r="I278" s="3">
        <f>DATE(2024,10,15)</f>
        <v>45580</v>
      </c>
      <c r="J278" s="1" t="s">
        <v>16</v>
      </c>
      <c r="K278" s="1" t="s">
        <v>17</v>
      </c>
      <c r="M278" s="29"/>
      <c r="N278" s="30"/>
      <c r="O278" s="30"/>
      <c r="P278" s="31"/>
      <c r="Q278" s="29"/>
      <c r="R278" s="29"/>
      <c r="S278" s="32"/>
      <c r="T278" s="24"/>
    </row>
    <row r="279" spans="1:20">
      <c r="A279" s="1">
        <v>277</v>
      </c>
      <c r="B279" s="1" t="s">
        <v>2465</v>
      </c>
      <c r="C279" s="2" t="s">
        <v>2466</v>
      </c>
      <c r="D279" s="2" t="s">
        <v>13</v>
      </c>
      <c r="E279" s="1" t="s">
        <v>81</v>
      </c>
      <c r="F279" s="1" t="s">
        <v>1649</v>
      </c>
      <c r="G279" s="1" t="s">
        <v>112</v>
      </c>
      <c r="H279" s="3">
        <f>DATE(2024,8,5)</f>
        <v>45509</v>
      </c>
      <c r="I279" s="3">
        <f>DATE(2024,8,21)</f>
        <v>45525</v>
      </c>
      <c r="J279" s="1" t="s">
        <v>16</v>
      </c>
      <c r="K279" s="1" t="s">
        <v>17</v>
      </c>
      <c r="M279" s="29"/>
      <c r="N279" s="30"/>
      <c r="O279" s="30"/>
      <c r="P279" s="33"/>
      <c r="Q279" s="29"/>
      <c r="R279" s="29"/>
      <c r="S279" s="32"/>
      <c r="T279" s="24"/>
    </row>
    <row r="280" spans="1:20">
      <c r="A280" s="1">
        <v>278</v>
      </c>
      <c r="B280" s="1" t="s">
        <v>1146</v>
      </c>
      <c r="C280" s="2" t="s">
        <v>1147</v>
      </c>
      <c r="D280" s="2" t="s">
        <v>13</v>
      </c>
      <c r="E280" s="1" t="s">
        <v>448</v>
      </c>
      <c r="F280" s="1" t="s">
        <v>1148</v>
      </c>
      <c r="G280" s="1" t="s">
        <v>112</v>
      </c>
      <c r="H280" s="3">
        <f>DATE(2024,7,30)</f>
        <v>45503</v>
      </c>
      <c r="I280" s="3">
        <f>DATE(2024,9,12)</f>
        <v>45547</v>
      </c>
      <c r="J280" s="1" t="s">
        <v>16</v>
      </c>
      <c r="K280" s="1" t="s">
        <v>17</v>
      </c>
      <c r="M280" s="29"/>
      <c r="N280" s="30"/>
      <c r="O280" s="30"/>
      <c r="P280" s="33"/>
      <c r="Q280" s="29"/>
      <c r="R280" s="29"/>
      <c r="S280" s="32"/>
      <c r="T280" s="24"/>
    </row>
    <row r="281" spans="1:20">
      <c r="A281" s="1">
        <v>279</v>
      </c>
      <c r="B281" s="1" t="s">
        <v>2016</v>
      </c>
      <c r="C281" s="2" t="s">
        <v>2017</v>
      </c>
      <c r="D281" s="2" t="s">
        <v>2018</v>
      </c>
      <c r="E281" s="1" t="s">
        <v>880</v>
      </c>
      <c r="F281" s="1" t="s">
        <v>881</v>
      </c>
      <c r="G281" s="1" t="s">
        <v>112</v>
      </c>
      <c r="H281" s="3">
        <f>DATE(2022,2,15)</f>
        <v>44607</v>
      </c>
      <c r="I281" s="3">
        <f>DATE(2022,12,20)</f>
        <v>44915</v>
      </c>
      <c r="J281" s="1" t="s">
        <v>16</v>
      </c>
      <c r="K281" s="1" t="s">
        <v>17</v>
      </c>
      <c r="M281" s="29"/>
      <c r="N281" s="30"/>
      <c r="O281" s="30"/>
      <c r="P281" s="33"/>
      <c r="Q281" s="29"/>
      <c r="R281" s="29"/>
      <c r="S281" s="32"/>
      <c r="T281" s="24"/>
    </row>
    <row r="282" spans="1:20">
      <c r="A282" s="1">
        <v>280</v>
      </c>
      <c r="B282" s="1" t="s">
        <v>877</v>
      </c>
      <c r="C282" s="2" t="s">
        <v>878</v>
      </c>
      <c r="D282" s="2" t="s">
        <v>879</v>
      </c>
      <c r="E282" s="1" t="s">
        <v>880</v>
      </c>
      <c r="F282" s="1" t="s">
        <v>881</v>
      </c>
      <c r="G282" s="1" t="s">
        <v>112</v>
      </c>
      <c r="H282" s="3">
        <f>DATE(2022,2,15)</f>
        <v>44607</v>
      </c>
      <c r="I282" s="3">
        <f>DATE(2022,12,20)</f>
        <v>44915</v>
      </c>
      <c r="J282" s="1" t="s">
        <v>16</v>
      </c>
      <c r="K282" s="1" t="s">
        <v>17</v>
      </c>
      <c r="M282" s="29"/>
      <c r="N282" s="30"/>
      <c r="O282" s="30"/>
      <c r="P282" s="33"/>
      <c r="Q282" s="29"/>
      <c r="R282" s="29"/>
      <c r="S282" s="32"/>
      <c r="T282" s="24"/>
    </row>
    <row r="283" spans="1:20">
      <c r="A283" s="1">
        <v>281</v>
      </c>
      <c r="B283" s="1" t="s">
        <v>813</v>
      </c>
      <c r="C283" s="2" t="s">
        <v>814</v>
      </c>
      <c r="D283" s="2" t="s">
        <v>13</v>
      </c>
      <c r="E283" s="1" t="s">
        <v>123</v>
      </c>
      <c r="F283" s="1" t="s">
        <v>815</v>
      </c>
      <c r="G283" s="1" t="s">
        <v>2510</v>
      </c>
      <c r="H283" s="3">
        <f>DATE(2024,10,15)</f>
        <v>45580</v>
      </c>
      <c r="I283" s="3">
        <f>DATE(2024,10,15)</f>
        <v>45580</v>
      </c>
      <c r="J283" s="1" t="s">
        <v>16</v>
      </c>
      <c r="K283" s="1" t="s">
        <v>17</v>
      </c>
      <c r="M283" s="29"/>
      <c r="N283" s="30"/>
      <c r="O283" s="30"/>
      <c r="P283" s="33"/>
      <c r="Q283" s="29"/>
      <c r="R283" s="29"/>
      <c r="S283" s="32"/>
      <c r="T283" s="24"/>
    </row>
    <row r="284" spans="1:20">
      <c r="A284" s="1">
        <v>282</v>
      </c>
      <c r="B284" s="1" t="s">
        <v>2212</v>
      </c>
      <c r="C284" s="2" t="s">
        <v>2213</v>
      </c>
      <c r="D284" s="2" t="s">
        <v>13</v>
      </c>
      <c r="E284" s="1" t="s">
        <v>1853</v>
      </c>
      <c r="F284" s="1" t="s">
        <v>2214</v>
      </c>
      <c r="G284" s="1" t="s">
        <v>2510</v>
      </c>
      <c r="H284" s="3">
        <f>DATE(2024,7,18)</f>
        <v>45491</v>
      </c>
      <c r="I284" s="3">
        <f>DATE(2024,10,16)</f>
        <v>45581</v>
      </c>
      <c r="J284" s="1" t="s">
        <v>16</v>
      </c>
      <c r="K284" s="1" t="s">
        <v>17</v>
      </c>
      <c r="M284" s="29"/>
      <c r="N284" s="30"/>
      <c r="O284" s="30"/>
      <c r="P284" s="33"/>
      <c r="Q284" s="29"/>
      <c r="R284" s="29"/>
      <c r="S284" s="32"/>
      <c r="T284" s="24"/>
    </row>
    <row r="285" spans="1:20">
      <c r="A285" s="1">
        <v>283</v>
      </c>
      <c r="B285" s="1" t="s">
        <v>1650</v>
      </c>
      <c r="C285" s="2" t="s">
        <v>1651</v>
      </c>
      <c r="D285" s="2" t="s">
        <v>1652</v>
      </c>
      <c r="E285" s="1" t="s">
        <v>1653</v>
      </c>
      <c r="F285" s="1" t="s">
        <v>1654</v>
      </c>
      <c r="G285" s="1" t="s">
        <v>2510</v>
      </c>
      <c r="H285" s="3">
        <f>DATE(2024,4,18)</f>
        <v>45400</v>
      </c>
      <c r="I285" s="3">
        <f>DATE(2024,4,26)</f>
        <v>45408</v>
      </c>
      <c r="J285" s="1" t="s">
        <v>16</v>
      </c>
      <c r="K285" s="1" t="s">
        <v>17</v>
      </c>
      <c r="M285" s="29"/>
      <c r="N285" s="30"/>
      <c r="O285" s="30"/>
      <c r="P285" s="31"/>
      <c r="Q285" s="29"/>
      <c r="R285" s="29"/>
      <c r="S285" s="32"/>
      <c r="T285" s="24"/>
    </row>
    <row r="286" spans="1:20">
      <c r="A286" s="1">
        <v>284</v>
      </c>
      <c r="B286" s="1" t="s">
        <v>2221</v>
      </c>
      <c r="C286" s="2" t="s">
        <v>2222</v>
      </c>
      <c r="D286" s="2" t="s">
        <v>13</v>
      </c>
      <c r="E286" s="1" t="s">
        <v>2223</v>
      </c>
      <c r="F286" s="1" t="s">
        <v>2224</v>
      </c>
      <c r="G286" s="1" t="s">
        <v>112</v>
      </c>
      <c r="H286" s="3">
        <f>DATE(2022,5,9)</f>
        <v>44690</v>
      </c>
      <c r="I286" s="3">
        <f>DATE(2022,8,22)</f>
        <v>44795</v>
      </c>
      <c r="J286" s="1" t="s">
        <v>16</v>
      </c>
      <c r="K286" s="1" t="s">
        <v>17</v>
      </c>
      <c r="M286" s="29"/>
      <c r="N286" s="30"/>
      <c r="O286" s="30"/>
      <c r="P286" s="31"/>
      <c r="Q286" s="29"/>
      <c r="R286" s="29"/>
      <c r="S286" s="32"/>
      <c r="T286" s="24"/>
    </row>
    <row r="287" spans="1:20">
      <c r="A287" s="1">
        <v>285</v>
      </c>
      <c r="B287" s="1" t="s">
        <v>311</v>
      </c>
      <c r="C287" s="2" t="s">
        <v>312</v>
      </c>
      <c r="D287" s="2" t="s">
        <v>13</v>
      </c>
      <c r="E287" s="1" t="s">
        <v>313</v>
      </c>
      <c r="F287" s="1" t="s">
        <v>314</v>
      </c>
      <c r="G287" s="1" t="s">
        <v>2510</v>
      </c>
      <c r="H287" s="3">
        <f>DATE(2024,7,8)</f>
        <v>45481</v>
      </c>
      <c r="I287" s="3">
        <f>DATE(2024,8,13)</f>
        <v>45517</v>
      </c>
      <c r="J287" s="1" t="s">
        <v>16</v>
      </c>
      <c r="K287" s="1" t="s">
        <v>17</v>
      </c>
      <c r="M287" s="29"/>
      <c r="N287" s="30"/>
      <c r="O287" s="30"/>
      <c r="P287" s="31"/>
      <c r="Q287" s="29"/>
      <c r="R287" s="29"/>
      <c r="S287" s="32"/>
      <c r="T287" s="24"/>
    </row>
    <row r="288" spans="1:20">
      <c r="A288" s="1">
        <v>286</v>
      </c>
      <c r="B288" s="1" t="s">
        <v>2467</v>
      </c>
      <c r="C288" s="2" t="s">
        <v>2468</v>
      </c>
      <c r="D288" s="2" t="s">
        <v>13</v>
      </c>
      <c r="E288" s="1" t="s">
        <v>81</v>
      </c>
      <c r="F288" s="1" t="s">
        <v>2469</v>
      </c>
      <c r="G288" s="1" t="s">
        <v>162</v>
      </c>
      <c r="H288" s="3">
        <f>DATE(2024,9,4)</f>
        <v>45539</v>
      </c>
      <c r="I288" s="3">
        <f>DATE(2024,9,12)</f>
        <v>45547</v>
      </c>
      <c r="J288" s="1" t="s">
        <v>16</v>
      </c>
      <c r="K288" s="1" t="s">
        <v>17</v>
      </c>
      <c r="M288" s="29"/>
      <c r="N288" s="30"/>
      <c r="O288" s="30"/>
      <c r="P288" s="33"/>
      <c r="Q288" s="29"/>
      <c r="R288" s="29"/>
      <c r="S288" s="32"/>
      <c r="T288" s="24"/>
    </row>
    <row r="289" spans="1:20">
      <c r="A289" s="1">
        <v>287</v>
      </c>
      <c r="B289" s="1" t="s">
        <v>1680</v>
      </c>
      <c r="C289" s="2" t="s">
        <v>1681</v>
      </c>
      <c r="D289" s="2" t="s">
        <v>13</v>
      </c>
      <c r="E289" s="1" t="s">
        <v>1047</v>
      </c>
      <c r="F289" s="1" t="s">
        <v>1682</v>
      </c>
      <c r="G289" s="1" t="s">
        <v>112</v>
      </c>
      <c r="H289" s="3">
        <f>DATE(2023,9,12)</f>
        <v>45181</v>
      </c>
      <c r="I289" s="3">
        <f>DATE(2023,10,5)</f>
        <v>45204</v>
      </c>
      <c r="J289" s="1" t="s">
        <v>16</v>
      </c>
      <c r="K289" s="1" t="s">
        <v>17</v>
      </c>
      <c r="M289" s="29"/>
      <c r="N289" s="30"/>
      <c r="O289" s="30"/>
      <c r="P289" s="33"/>
      <c r="Q289" s="29"/>
      <c r="R289" s="29"/>
      <c r="S289" s="32"/>
      <c r="T289" s="24"/>
    </row>
    <row r="290" spans="1:20">
      <c r="A290" s="1">
        <v>288</v>
      </c>
      <c r="B290" s="1" t="s">
        <v>2233</v>
      </c>
      <c r="C290" s="2" t="s">
        <v>2234</v>
      </c>
      <c r="D290" s="2" t="s">
        <v>13</v>
      </c>
      <c r="E290" s="1" t="s">
        <v>122</v>
      </c>
      <c r="F290" s="1" t="s">
        <v>2235</v>
      </c>
      <c r="G290" s="1" t="s">
        <v>2510</v>
      </c>
      <c r="H290" s="3">
        <f>DATE(2024,8,2)</f>
        <v>45506</v>
      </c>
      <c r="I290" s="3">
        <f>DATE(2024,8,2)</f>
        <v>45506</v>
      </c>
      <c r="J290" s="1" t="s">
        <v>16</v>
      </c>
      <c r="K290" s="1" t="s">
        <v>17</v>
      </c>
      <c r="M290" s="29"/>
      <c r="N290" s="30"/>
      <c r="O290" s="30"/>
      <c r="P290" s="33"/>
      <c r="Q290" s="29"/>
      <c r="R290" s="29"/>
      <c r="S290" s="32"/>
      <c r="T290" s="24"/>
    </row>
    <row r="291" spans="1:20">
      <c r="A291" s="1">
        <v>289</v>
      </c>
      <c r="B291" s="1" t="s">
        <v>446</v>
      </c>
      <c r="C291" s="2" t="s">
        <v>447</v>
      </c>
      <c r="D291" s="2" t="s">
        <v>13</v>
      </c>
      <c r="E291" s="1" t="s">
        <v>448</v>
      </c>
      <c r="F291" s="1" t="s">
        <v>449</v>
      </c>
      <c r="G291" s="1" t="s">
        <v>2510</v>
      </c>
      <c r="H291" s="3">
        <f>DATE(2024,3,25)</f>
        <v>45376</v>
      </c>
      <c r="I291" s="3">
        <f>DATE(2024,5,10)</f>
        <v>45422</v>
      </c>
      <c r="J291" s="1" t="s">
        <v>16</v>
      </c>
      <c r="K291" s="1" t="s">
        <v>17</v>
      </c>
      <c r="M291" s="29"/>
      <c r="N291" s="30"/>
      <c r="O291" s="30"/>
      <c r="P291" s="31"/>
      <c r="Q291" s="29"/>
      <c r="R291" s="29"/>
      <c r="S291" s="32"/>
      <c r="T291" s="24"/>
    </row>
    <row r="292" spans="1:20">
      <c r="A292" s="1">
        <v>290</v>
      </c>
      <c r="B292" s="1" t="s">
        <v>11</v>
      </c>
      <c r="C292" s="2" t="s">
        <v>12</v>
      </c>
      <c r="D292" s="2" t="s">
        <v>13</v>
      </c>
      <c r="E292" s="1" t="s">
        <v>14</v>
      </c>
      <c r="F292" s="1" t="s">
        <v>15</v>
      </c>
      <c r="G292" s="1" t="s">
        <v>2510</v>
      </c>
      <c r="H292" s="3">
        <f>DATE(2024,8,20)</f>
        <v>45524</v>
      </c>
      <c r="I292" s="3">
        <f>DATE(2024,10,23)</f>
        <v>45588</v>
      </c>
      <c r="J292" s="1" t="s">
        <v>16</v>
      </c>
      <c r="K292" s="1" t="s">
        <v>17</v>
      </c>
      <c r="M292" s="29"/>
      <c r="N292" s="30"/>
      <c r="O292" s="30"/>
      <c r="P292" s="33"/>
      <c r="Q292" s="29"/>
      <c r="R292" s="29"/>
      <c r="S292" s="32"/>
      <c r="T292" s="24"/>
    </row>
    <row r="293" spans="1:20">
      <c r="A293" s="1">
        <v>291</v>
      </c>
      <c r="B293" s="1" t="s">
        <v>34</v>
      </c>
      <c r="C293" s="2" t="s">
        <v>35</v>
      </c>
      <c r="D293" s="2" t="s">
        <v>36</v>
      </c>
      <c r="E293" s="1" t="s">
        <v>14</v>
      </c>
      <c r="F293" s="1" t="s">
        <v>37</v>
      </c>
      <c r="G293" s="1" t="s">
        <v>2510</v>
      </c>
      <c r="H293" s="3">
        <f>DATE(2024,2,20)</f>
        <v>45342</v>
      </c>
      <c r="I293" s="3">
        <f>DATE(2024,4,3)</f>
        <v>45385</v>
      </c>
      <c r="J293" s="1" t="s">
        <v>16</v>
      </c>
      <c r="K293" s="1" t="s">
        <v>17</v>
      </c>
      <c r="M293" s="29"/>
      <c r="N293" s="30"/>
      <c r="O293" s="30"/>
      <c r="P293" s="33"/>
      <c r="Q293" s="29"/>
      <c r="R293" s="29"/>
      <c r="S293" s="32"/>
      <c r="T293" s="24"/>
    </row>
    <row r="294" spans="1:20">
      <c r="A294" s="1">
        <v>292</v>
      </c>
      <c r="B294" s="1" t="s">
        <v>38</v>
      </c>
      <c r="C294" s="2" t="s">
        <v>39</v>
      </c>
      <c r="D294" s="2" t="s">
        <v>36</v>
      </c>
      <c r="E294" s="1" t="s">
        <v>14</v>
      </c>
      <c r="F294" s="1" t="s">
        <v>37</v>
      </c>
      <c r="G294" s="1" t="s">
        <v>2510</v>
      </c>
      <c r="H294" s="3">
        <f>DATE(2024,2,20)</f>
        <v>45342</v>
      </c>
      <c r="I294" s="3">
        <f>DATE(2024,4,3)</f>
        <v>45385</v>
      </c>
      <c r="J294" s="1" t="s">
        <v>16</v>
      </c>
      <c r="K294" s="1" t="s">
        <v>17</v>
      </c>
      <c r="M294" s="29"/>
      <c r="N294" s="30"/>
      <c r="O294" s="30"/>
      <c r="P294" s="31"/>
      <c r="Q294" s="29"/>
      <c r="R294" s="29"/>
      <c r="S294" s="32"/>
      <c r="T294" s="24"/>
    </row>
    <row r="295" spans="1:20">
      <c r="A295" s="1">
        <v>293</v>
      </c>
      <c r="B295" s="1" t="s">
        <v>1655</v>
      </c>
      <c r="C295" s="2" t="s">
        <v>1656</v>
      </c>
      <c r="D295" s="2" t="s">
        <v>1657</v>
      </c>
      <c r="E295" s="1" t="s">
        <v>514</v>
      </c>
      <c r="F295" s="1" t="s">
        <v>1658</v>
      </c>
      <c r="G295" s="1" t="s">
        <v>2510</v>
      </c>
      <c r="H295" s="3">
        <f>DATE(2024,6,28)</f>
        <v>45471</v>
      </c>
      <c r="I295" s="3">
        <f>DATE(2024,6,13)</f>
        <v>45456</v>
      </c>
      <c r="J295" s="1" t="s">
        <v>16</v>
      </c>
      <c r="K295" s="1" t="s">
        <v>17</v>
      </c>
      <c r="M295" s="29"/>
      <c r="N295" s="30"/>
      <c r="O295" s="30"/>
      <c r="P295" s="31"/>
      <c r="Q295" s="29"/>
      <c r="R295" s="29"/>
      <c r="S295" s="32"/>
      <c r="T295" s="24"/>
    </row>
    <row r="296" spans="1:20">
      <c r="A296" s="1">
        <v>294</v>
      </c>
      <c r="B296" s="1" t="s">
        <v>480</v>
      </c>
      <c r="C296" s="2" t="s">
        <v>481</v>
      </c>
      <c r="D296" s="2" t="s">
        <v>13</v>
      </c>
      <c r="E296" s="1" t="s">
        <v>123</v>
      </c>
      <c r="F296" s="1" t="s">
        <v>482</v>
      </c>
      <c r="G296" s="1" t="s">
        <v>2510</v>
      </c>
      <c r="H296" s="3">
        <f>DATE(2024,7,12)</f>
        <v>45485</v>
      </c>
      <c r="I296" s="3">
        <f>DATE(2024,7,5)</f>
        <v>45478</v>
      </c>
      <c r="J296" s="1" t="s">
        <v>16</v>
      </c>
      <c r="K296" s="1" t="s">
        <v>17</v>
      </c>
      <c r="M296" s="29"/>
      <c r="N296" s="30"/>
      <c r="O296" s="30"/>
      <c r="P296" s="31"/>
      <c r="Q296" s="29"/>
      <c r="R296" s="29"/>
      <c r="S296" s="32"/>
      <c r="T296" s="24"/>
    </row>
    <row r="297" spans="1:20">
      <c r="A297" s="1">
        <v>295</v>
      </c>
      <c r="B297" s="1" t="s">
        <v>1141</v>
      </c>
      <c r="C297" s="2" t="s">
        <v>1142</v>
      </c>
      <c r="D297" s="2" t="s">
        <v>13</v>
      </c>
      <c r="E297" s="1" t="s">
        <v>123</v>
      </c>
      <c r="F297" s="1" t="s">
        <v>1143</v>
      </c>
      <c r="G297" s="1" t="s">
        <v>2510</v>
      </c>
      <c r="H297" s="3">
        <f>DATE(2024,5,27)</f>
        <v>45439</v>
      </c>
      <c r="I297" s="3">
        <f>DATE(2024,5,24)</f>
        <v>45436</v>
      </c>
      <c r="J297" s="1" t="s">
        <v>16</v>
      </c>
      <c r="K297" s="1" t="s">
        <v>17</v>
      </c>
      <c r="M297" s="29"/>
      <c r="N297" s="30"/>
      <c r="O297" s="30"/>
      <c r="P297" s="31"/>
      <c r="Q297" s="29"/>
      <c r="R297" s="29"/>
      <c r="S297" s="32"/>
      <c r="T297" s="24"/>
    </row>
    <row r="298" spans="1:20">
      <c r="A298" s="1">
        <v>296</v>
      </c>
      <c r="B298" s="1" t="s">
        <v>1476</v>
      </c>
      <c r="C298" s="2" t="s">
        <v>1477</v>
      </c>
      <c r="D298" s="2" t="s">
        <v>13</v>
      </c>
      <c r="E298" s="1" t="s">
        <v>1478</v>
      </c>
      <c r="F298" s="1" t="s">
        <v>1479</v>
      </c>
      <c r="G298" s="1" t="s">
        <v>2510</v>
      </c>
      <c r="H298" s="3">
        <f>DATE(2024,8,20)</f>
        <v>45524</v>
      </c>
      <c r="I298" s="3">
        <f>DATE(2024,10,7)</f>
        <v>45572</v>
      </c>
      <c r="J298" s="1" t="s">
        <v>16</v>
      </c>
      <c r="K298" s="1" t="s">
        <v>17</v>
      </c>
      <c r="M298" s="29"/>
      <c r="N298" s="30"/>
      <c r="O298" s="30"/>
      <c r="P298" s="33"/>
      <c r="Q298" s="29"/>
      <c r="R298" s="29"/>
      <c r="S298" s="32"/>
      <c r="T298" s="24"/>
    </row>
    <row r="299" spans="1:20">
      <c r="A299" s="1">
        <v>297</v>
      </c>
      <c r="B299" s="1" t="s">
        <v>2456</v>
      </c>
      <c r="C299" s="2" t="s">
        <v>2457</v>
      </c>
      <c r="D299" s="2" t="s">
        <v>13</v>
      </c>
      <c r="E299" s="1" t="s">
        <v>14</v>
      </c>
      <c r="F299" s="1" t="s">
        <v>37</v>
      </c>
      <c r="G299" s="1" t="s">
        <v>112</v>
      </c>
      <c r="H299" s="3">
        <f>DATE(2024,6,25)</f>
        <v>45468</v>
      </c>
      <c r="I299" s="3">
        <f>DATE(2024,8,9)</f>
        <v>45513</v>
      </c>
      <c r="J299" s="1" t="s">
        <v>16</v>
      </c>
      <c r="K299" s="1" t="s">
        <v>17</v>
      </c>
      <c r="M299" s="29"/>
      <c r="N299" s="30"/>
      <c r="O299" s="30"/>
      <c r="P299" s="33"/>
      <c r="Q299" s="29"/>
      <c r="R299" s="29"/>
      <c r="S299" s="32"/>
      <c r="T299" s="24"/>
    </row>
    <row r="300" spans="1:20">
      <c r="A300" s="1">
        <v>298</v>
      </c>
      <c r="B300" s="1" t="s">
        <v>2458</v>
      </c>
      <c r="C300" s="2" t="s">
        <v>2459</v>
      </c>
      <c r="D300" s="2" t="s">
        <v>13</v>
      </c>
      <c r="E300" s="1" t="s">
        <v>14</v>
      </c>
      <c r="F300" s="1" t="s">
        <v>37</v>
      </c>
      <c r="G300" s="1" t="s">
        <v>112</v>
      </c>
      <c r="H300" s="3">
        <f>DATE(2024,6,25)</f>
        <v>45468</v>
      </c>
      <c r="I300" s="3">
        <f>DATE(2024,8,9)</f>
        <v>45513</v>
      </c>
      <c r="J300" s="1" t="s">
        <v>16</v>
      </c>
      <c r="K300" s="1" t="s">
        <v>17</v>
      </c>
      <c r="M300" s="29"/>
      <c r="N300" s="30"/>
      <c r="O300" s="30"/>
      <c r="P300" s="31"/>
      <c r="Q300" s="29"/>
      <c r="R300" s="29"/>
      <c r="S300" s="32"/>
      <c r="T300" s="24"/>
    </row>
    <row r="301" spans="1:20">
      <c r="A301" s="1">
        <v>299</v>
      </c>
      <c r="B301" s="1" t="s">
        <v>1659</v>
      </c>
      <c r="C301" s="2" t="s">
        <v>1660</v>
      </c>
      <c r="D301" s="2" t="s">
        <v>1661</v>
      </c>
      <c r="E301" s="1" t="s">
        <v>1645</v>
      </c>
      <c r="F301" s="1" t="s">
        <v>1662</v>
      </c>
      <c r="G301" s="1" t="s">
        <v>2510</v>
      </c>
      <c r="H301" s="3">
        <f>DATE(2024,9,20)</f>
        <v>45555</v>
      </c>
      <c r="I301" s="3">
        <f>DATE(2024,9,24)</f>
        <v>45559</v>
      </c>
      <c r="J301" s="1" t="s">
        <v>16</v>
      </c>
      <c r="K301" s="1" t="s">
        <v>17</v>
      </c>
      <c r="M301" s="29"/>
      <c r="N301" s="30"/>
      <c r="O301" s="30"/>
      <c r="P301" s="33"/>
      <c r="Q301" s="29"/>
      <c r="R301" s="29"/>
      <c r="S301" s="32"/>
      <c r="T301" s="24"/>
    </row>
    <row r="302" spans="1:20">
      <c r="A302" s="1">
        <v>300</v>
      </c>
      <c r="B302" s="1" t="s">
        <v>1144</v>
      </c>
      <c r="C302" s="2" t="s">
        <v>1145</v>
      </c>
      <c r="D302" s="2" t="s">
        <v>13</v>
      </c>
      <c r="E302" s="1" t="s">
        <v>123</v>
      </c>
      <c r="F302" s="1" t="s">
        <v>815</v>
      </c>
      <c r="G302" s="1" t="s">
        <v>2510</v>
      </c>
      <c r="H302" s="3">
        <f>DATE(2024,10,15)</f>
        <v>45580</v>
      </c>
      <c r="I302" s="3">
        <f>DATE(2024,10,15)</f>
        <v>45580</v>
      </c>
      <c r="J302" s="1" t="s">
        <v>16</v>
      </c>
      <c r="K302" s="1" t="s">
        <v>17</v>
      </c>
      <c r="M302" s="29"/>
      <c r="N302" s="30"/>
      <c r="O302" s="30"/>
      <c r="P302" s="33"/>
      <c r="Q302" s="29"/>
      <c r="R302" s="29"/>
      <c r="S302" s="32"/>
      <c r="T302" s="24"/>
    </row>
    <row r="303" spans="1:20">
      <c r="A303" s="1">
        <v>301</v>
      </c>
      <c r="B303" s="1" t="s">
        <v>1544</v>
      </c>
      <c r="C303" s="2" t="s">
        <v>1545</v>
      </c>
      <c r="D303" s="2" t="s">
        <v>13</v>
      </c>
      <c r="E303" s="1" t="s">
        <v>1546</v>
      </c>
      <c r="F303" s="1" t="s">
        <v>1547</v>
      </c>
      <c r="G303" s="1" t="s">
        <v>2510</v>
      </c>
      <c r="H303" s="3">
        <f>DATE(2024,8,15)</f>
        <v>45519</v>
      </c>
      <c r="I303" s="3">
        <f>DATE(2024,8,20)</f>
        <v>45524</v>
      </c>
      <c r="J303" s="1" t="s">
        <v>16</v>
      </c>
      <c r="K303" s="1" t="s">
        <v>17</v>
      </c>
      <c r="M303" s="29"/>
      <c r="N303" s="30"/>
      <c r="O303" s="30"/>
      <c r="P303" s="31"/>
      <c r="Q303" s="29"/>
      <c r="R303" s="29"/>
      <c r="S303" s="32"/>
      <c r="T303" s="24"/>
    </row>
    <row r="304" spans="1:20">
      <c r="A304" s="1">
        <v>302</v>
      </c>
      <c r="B304" s="1" t="s">
        <v>2319</v>
      </c>
      <c r="C304" s="2" t="s">
        <v>2320</v>
      </c>
      <c r="D304" s="2" t="s">
        <v>13</v>
      </c>
      <c r="E304" s="1" t="s">
        <v>122</v>
      </c>
      <c r="F304" s="1" t="s">
        <v>2321</v>
      </c>
      <c r="G304" s="1" t="s">
        <v>2510</v>
      </c>
      <c r="H304" s="3">
        <f>DATE(2024,9,13)</f>
        <v>45548</v>
      </c>
      <c r="I304" s="3">
        <f>DATE(2024,9,5)</f>
        <v>45540</v>
      </c>
      <c r="J304" s="1" t="s">
        <v>132</v>
      </c>
      <c r="K304" s="1" t="s">
        <v>2322</v>
      </c>
      <c r="M304" s="29"/>
      <c r="N304" s="30"/>
      <c r="O304" s="30"/>
      <c r="P304" s="31"/>
      <c r="Q304" s="29"/>
      <c r="R304" s="29"/>
      <c r="S304" s="32"/>
      <c r="T304" s="24"/>
    </row>
    <row r="305" spans="1:20">
      <c r="A305" s="1">
        <v>303</v>
      </c>
      <c r="B305" s="1" t="s">
        <v>2323</v>
      </c>
      <c r="C305" s="2" t="s">
        <v>2324</v>
      </c>
      <c r="D305" s="2" t="s">
        <v>13</v>
      </c>
      <c r="E305" s="1" t="s">
        <v>122</v>
      </c>
      <c r="F305" s="1" t="s">
        <v>2325</v>
      </c>
      <c r="G305" s="1" t="s">
        <v>2510</v>
      </c>
      <c r="H305" s="3">
        <f>DATE(2024,9,12)</f>
        <v>45547</v>
      </c>
      <c r="I305" s="3">
        <f>DATE(2024,9,5)</f>
        <v>45540</v>
      </c>
      <c r="J305" s="1" t="s">
        <v>132</v>
      </c>
      <c r="K305" s="1" t="s">
        <v>2322</v>
      </c>
      <c r="M305" s="29"/>
      <c r="N305" s="30"/>
      <c r="O305" s="30"/>
      <c r="P305" s="31"/>
      <c r="Q305" s="29"/>
      <c r="R305" s="29"/>
      <c r="S305" s="32"/>
      <c r="T305" s="24"/>
    </row>
    <row r="306" spans="1:20">
      <c r="A306" s="1">
        <v>304</v>
      </c>
      <c r="B306" s="1" t="s">
        <v>2326</v>
      </c>
      <c r="C306" s="2" t="s">
        <v>2327</v>
      </c>
      <c r="D306" s="2" t="s">
        <v>13</v>
      </c>
      <c r="E306" s="1" t="s">
        <v>122</v>
      </c>
      <c r="F306" s="1" t="s">
        <v>2328</v>
      </c>
      <c r="G306" s="1" t="s">
        <v>2510</v>
      </c>
      <c r="H306" s="3">
        <f>DATE(2024,3,13)</f>
        <v>45364</v>
      </c>
      <c r="I306" s="3">
        <f>DATE(2024,3,11)</f>
        <v>45362</v>
      </c>
      <c r="J306" s="1" t="s">
        <v>132</v>
      </c>
      <c r="K306" s="1" t="s">
        <v>2322</v>
      </c>
      <c r="M306" s="29"/>
      <c r="N306" s="30"/>
      <c r="O306" s="30"/>
      <c r="P306" s="31"/>
      <c r="Q306" s="29"/>
      <c r="R306" s="29"/>
      <c r="S306" s="32"/>
      <c r="T306" s="24"/>
    </row>
    <row r="307" spans="1:20">
      <c r="A307" s="1">
        <v>305</v>
      </c>
      <c r="B307" s="1" t="s">
        <v>2329</v>
      </c>
      <c r="C307" s="2" t="s">
        <v>2330</v>
      </c>
      <c r="D307" s="2" t="s">
        <v>13</v>
      </c>
      <c r="E307" s="1" t="s">
        <v>122</v>
      </c>
      <c r="F307" s="1" t="s">
        <v>2331</v>
      </c>
      <c r="G307" s="1" t="s">
        <v>2510</v>
      </c>
      <c r="H307" s="3">
        <f>DATE(2024,8,14)</f>
        <v>45518</v>
      </c>
      <c r="I307" s="3">
        <f>DATE(2024,10,8)</f>
        <v>45573</v>
      </c>
      <c r="J307" s="1" t="s">
        <v>132</v>
      </c>
      <c r="K307" s="1" t="s">
        <v>2322</v>
      </c>
      <c r="M307" s="29"/>
      <c r="N307" s="30"/>
      <c r="O307" s="30"/>
      <c r="P307" s="31"/>
      <c r="Q307" s="29"/>
      <c r="R307" s="29"/>
      <c r="S307" s="32"/>
      <c r="T307" s="24"/>
    </row>
    <row r="308" spans="1:20">
      <c r="A308" s="1">
        <v>306</v>
      </c>
      <c r="B308" s="1" t="s">
        <v>126</v>
      </c>
      <c r="C308" s="2" t="s">
        <v>127</v>
      </c>
      <c r="D308" s="2" t="s">
        <v>128</v>
      </c>
      <c r="E308" s="1" t="s">
        <v>129</v>
      </c>
      <c r="F308" s="1" t="s">
        <v>130</v>
      </c>
      <c r="G308" s="1" t="s">
        <v>131</v>
      </c>
      <c r="H308" s="3">
        <f>DATE(2024,7,19)</f>
        <v>45492</v>
      </c>
      <c r="I308" s="3">
        <f>DATE(2024,8,27)</f>
        <v>45531</v>
      </c>
      <c r="J308" s="1" t="s">
        <v>132</v>
      </c>
      <c r="K308" s="1" t="s">
        <v>133</v>
      </c>
      <c r="M308" s="29"/>
      <c r="N308" s="30"/>
      <c r="O308" s="30"/>
      <c r="P308" s="31"/>
      <c r="Q308" s="29"/>
      <c r="R308" s="29"/>
      <c r="S308" s="32"/>
      <c r="T308" s="24"/>
    </row>
    <row r="309" spans="1:20">
      <c r="A309" s="1">
        <v>307</v>
      </c>
      <c r="B309" s="1" t="s">
        <v>991</v>
      </c>
      <c r="C309" s="2" t="s">
        <v>992</v>
      </c>
      <c r="D309" s="2" t="s">
        <v>993</v>
      </c>
      <c r="E309" s="1" t="s">
        <v>989</v>
      </c>
      <c r="F309" s="1" t="s">
        <v>994</v>
      </c>
      <c r="G309" s="1" t="s">
        <v>131</v>
      </c>
      <c r="H309" s="3">
        <f>DATE(2024,9,20)</f>
        <v>45555</v>
      </c>
      <c r="I309" s="3">
        <f>DATE(2024,9,26)</f>
        <v>45561</v>
      </c>
      <c r="J309" s="1" t="s">
        <v>132</v>
      </c>
      <c r="K309" s="1" t="s">
        <v>133</v>
      </c>
      <c r="M309" s="29"/>
      <c r="N309" s="30"/>
      <c r="O309" s="30"/>
      <c r="P309" s="31"/>
      <c r="Q309" s="29"/>
      <c r="R309" s="29"/>
      <c r="S309" s="32"/>
      <c r="T309" s="24"/>
    </row>
    <row r="310" spans="1:20">
      <c r="A310" s="1">
        <v>308</v>
      </c>
      <c r="B310" s="1" t="s">
        <v>241</v>
      </c>
      <c r="C310" s="2" t="s">
        <v>242</v>
      </c>
      <c r="D310" s="2" t="s">
        <v>243</v>
      </c>
      <c r="E310" s="1" t="s">
        <v>244</v>
      </c>
      <c r="F310" s="1" t="s">
        <v>245</v>
      </c>
      <c r="G310" s="1" t="s">
        <v>131</v>
      </c>
      <c r="H310" s="3">
        <f>DATE(2024,6,27)</f>
        <v>45470</v>
      </c>
      <c r="I310" s="3">
        <f>DATE(2024,7,10)</f>
        <v>45483</v>
      </c>
      <c r="J310" s="1" t="s">
        <v>132</v>
      </c>
      <c r="K310" s="1" t="s">
        <v>133</v>
      </c>
      <c r="M310" s="29"/>
      <c r="N310" s="30"/>
      <c r="O310" s="30"/>
      <c r="P310" s="31"/>
      <c r="Q310" s="29"/>
      <c r="R310" s="29"/>
      <c r="S310" s="32"/>
      <c r="T310" s="24"/>
    </row>
    <row r="311" spans="1:20">
      <c r="A311" s="1">
        <v>309</v>
      </c>
      <c r="B311" s="1" t="s">
        <v>336</v>
      </c>
      <c r="C311" s="2" t="s">
        <v>337</v>
      </c>
      <c r="D311" s="2" t="s">
        <v>338</v>
      </c>
      <c r="E311" s="1" t="s">
        <v>339</v>
      </c>
      <c r="F311" s="1" t="s">
        <v>340</v>
      </c>
      <c r="G311" s="1" t="s">
        <v>131</v>
      </c>
      <c r="H311" s="3">
        <f>DATE(2024,3,2)</f>
        <v>45353</v>
      </c>
      <c r="I311" s="3">
        <f>DATE(2024,4,24)</f>
        <v>45406</v>
      </c>
      <c r="J311" s="1" t="s">
        <v>132</v>
      </c>
      <c r="K311" s="1" t="s">
        <v>133</v>
      </c>
      <c r="M311" s="29"/>
      <c r="N311" s="30"/>
      <c r="O311" s="30"/>
      <c r="P311" s="31"/>
      <c r="Q311" s="29"/>
      <c r="R311" s="29"/>
      <c r="S311" s="32"/>
      <c r="T311" s="24"/>
    </row>
    <row r="312" spans="1:20">
      <c r="A312" s="1">
        <v>310</v>
      </c>
      <c r="B312" s="1" t="s">
        <v>1539</v>
      </c>
      <c r="C312" s="2" t="s">
        <v>1540</v>
      </c>
      <c r="D312" s="2" t="s">
        <v>1541</v>
      </c>
      <c r="E312" s="1" t="s">
        <v>1542</v>
      </c>
      <c r="F312" s="1" t="s">
        <v>1543</v>
      </c>
      <c r="G312" s="1" t="s">
        <v>144</v>
      </c>
      <c r="H312" s="3">
        <f>DATE(2024,6,1)</f>
        <v>45444</v>
      </c>
      <c r="I312" s="3">
        <f>DATE(2024,9,20)</f>
        <v>45555</v>
      </c>
      <c r="J312" s="1" t="s">
        <v>132</v>
      </c>
      <c r="K312" s="1" t="s">
        <v>133</v>
      </c>
      <c r="M312" s="29"/>
      <c r="N312" s="30"/>
      <c r="O312" s="30"/>
      <c r="P312" s="31"/>
      <c r="Q312" s="29"/>
      <c r="R312" s="29"/>
      <c r="S312" s="32"/>
      <c r="T312" s="24"/>
    </row>
    <row r="313" spans="1:20">
      <c r="A313" s="1">
        <v>311</v>
      </c>
      <c r="B313" s="1" t="s">
        <v>995</v>
      </c>
      <c r="C313" s="2" t="s">
        <v>996</v>
      </c>
      <c r="D313" s="2" t="s">
        <v>13</v>
      </c>
      <c r="E313" s="1" t="s">
        <v>997</v>
      </c>
      <c r="F313" s="1" t="s">
        <v>998</v>
      </c>
      <c r="G313" s="1" t="s">
        <v>131</v>
      </c>
      <c r="H313" s="3">
        <f>DATE(2024,10,17)</f>
        <v>45582</v>
      </c>
      <c r="I313" s="3">
        <f>DATE(2024,10,24)</f>
        <v>45589</v>
      </c>
      <c r="J313" s="1" t="s">
        <v>132</v>
      </c>
      <c r="K313" s="1" t="s">
        <v>133</v>
      </c>
      <c r="M313" s="29"/>
      <c r="N313" s="30"/>
      <c r="O313" s="30"/>
      <c r="P313" s="31"/>
      <c r="Q313" s="29"/>
      <c r="R313" s="29"/>
      <c r="S313" s="32"/>
      <c r="T313" s="24"/>
    </row>
    <row r="314" spans="1:20">
      <c r="A314" s="1">
        <v>312</v>
      </c>
      <c r="B314" s="1" t="s">
        <v>2270</v>
      </c>
      <c r="C314" s="2" t="s">
        <v>2271</v>
      </c>
      <c r="D314" s="2" t="s">
        <v>2272</v>
      </c>
      <c r="E314" s="1" t="s">
        <v>513</v>
      </c>
      <c r="F314" s="1" t="s">
        <v>2273</v>
      </c>
      <c r="G314" s="1" t="s">
        <v>2510</v>
      </c>
      <c r="H314" s="3">
        <f>DATE(2024,4,30)</f>
        <v>45412</v>
      </c>
      <c r="I314" s="3">
        <f>DATE(2024,8,27)</f>
        <v>45531</v>
      </c>
      <c r="J314" s="1" t="s">
        <v>132</v>
      </c>
      <c r="K314" s="1" t="s">
        <v>133</v>
      </c>
      <c r="M314" s="29"/>
      <c r="N314" s="30"/>
      <c r="O314" s="30"/>
      <c r="P314" s="31"/>
      <c r="Q314" s="29"/>
      <c r="R314" s="29"/>
      <c r="S314" s="32"/>
      <c r="T314" s="24"/>
    </row>
    <row r="315" spans="1:20">
      <c r="A315" s="1">
        <v>313</v>
      </c>
      <c r="B315" s="1" t="s">
        <v>882</v>
      </c>
      <c r="C315" s="2" t="s">
        <v>883</v>
      </c>
      <c r="D315" s="2" t="s">
        <v>884</v>
      </c>
      <c r="E315" s="1" t="s">
        <v>885</v>
      </c>
      <c r="F315" s="1" t="s">
        <v>886</v>
      </c>
      <c r="G315" s="1" t="s">
        <v>131</v>
      </c>
      <c r="H315" s="3">
        <f>DATE(2024,3,30)</f>
        <v>45381</v>
      </c>
      <c r="I315" s="3">
        <f>DATE(2024,4,23)</f>
        <v>45405</v>
      </c>
      <c r="J315" s="1" t="s">
        <v>132</v>
      </c>
      <c r="K315" s="1" t="s">
        <v>133</v>
      </c>
      <c r="M315" s="25"/>
      <c r="N315" s="26"/>
      <c r="O315" s="26"/>
      <c r="P315" s="27"/>
      <c r="Q315" s="25"/>
      <c r="R315" s="24"/>
      <c r="S315" s="34"/>
      <c r="T315" s="24"/>
    </row>
    <row r="316" spans="1:20">
      <c r="A316" s="1">
        <v>314</v>
      </c>
      <c r="B316" s="1" t="s">
        <v>2332</v>
      </c>
      <c r="C316" s="2" t="s">
        <v>2333</v>
      </c>
      <c r="D316" s="2" t="s">
        <v>13</v>
      </c>
      <c r="E316" s="1" t="s">
        <v>122</v>
      </c>
      <c r="F316" s="1" t="s">
        <v>2334</v>
      </c>
      <c r="G316" s="1" t="s">
        <v>2510</v>
      </c>
      <c r="H316" s="3">
        <f>DATE(2024,7,26)</f>
        <v>45499</v>
      </c>
      <c r="I316" s="3">
        <f>DATE(2024,7,22)</f>
        <v>45495</v>
      </c>
      <c r="J316" s="1" t="s">
        <v>132</v>
      </c>
      <c r="K316" s="1" t="s">
        <v>1189</v>
      </c>
      <c r="M316" s="24"/>
      <c r="N316" s="24"/>
      <c r="O316" s="24"/>
      <c r="P316" s="24"/>
      <c r="Q316" s="24"/>
      <c r="R316" s="24"/>
      <c r="S316" s="24"/>
      <c r="T316" s="24"/>
    </row>
    <row r="317" spans="1:20">
      <c r="A317" s="1">
        <v>315</v>
      </c>
      <c r="B317" s="1" t="s">
        <v>2335</v>
      </c>
      <c r="C317" s="2" t="s">
        <v>2336</v>
      </c>
      <c r="D317" s="2" t="s">
        <v>13</v>
      </c>
      <c r="E317" s="1" t="s">
        <v>122</v>
      </c>
      <c r="F317" s="1" t="s">
        <v>2337</v>
      </c>
      <c r="G317" s="1" t="s">
        <v>2510</v>
      </c>
      <c r="H317" s="3">
        <f>DATE(2024,9,30)</f>
        <v>45565</v>
      </c>
      <c r="I317" s="3">
        <f>DATE(2024,10,2)</f>
        <v>45567</v>
      </c>
      <c r="J317" s="1" t="s">
        <v>132</v>
      </c>
      <c r="K317" s="1" t="s">
        <v>1189</v>
      </c>
      <c r="M317" s="24"/>
      <c r="N317" s="24"/>
      <c r="O317" s="24"/>
      <c r="P317" s="24"/>
      <c r="Q317" s="24"/>
      <c r="R317" s="24"/>
      <c r="S317" s="24"/>
      <c r="T317" s="24"/>
    </row>
    <row r="318" spans="1:20">
      <c r="A318" s="1">
        <v>316</v>
      </c>
      <c r="B318" s="1" t="s">
        <v>2338</v>
      </c>
      <c r="C318" s="2" t="s">
        <v>2339</v>
      </c>
      <c r="D318" s="2" t="s">
        <v>13</v>
      </c>
      <c r="E318" s="1" t="s">
        <v>122</v>
      </c>
      <c r="F318" s="1" t="s">
        <v>2340</v>
      </c>
      <c r="G318" s="1" t="s">
        <v>2510</v>
      </c>
      <c r="H318" s="3">
        <f>DATE(2024,7,30)</f>
        <v>45503</v>
      </c>
      <c r="I318" s="3">
        <f>DATE(2024,7,22)</f>
        <v>45495</v>
      </c>
      <c r="J318" s="1" t="s">
        <v>132</v>
      </c>
      <c r="K318" s="1" t="s">
        <v>1189</v>
      </c>
      <c r="M318" s="24"/>
      <c r="N318" s="24"/>
      <c r="O318" s="24"/>
      <c r="P318" s="24"/>
      <c r="Q318" s="24"/>
      <c r="R318" s="24"/>
      <c r="S318" s="24"/>
      <c r="T318" s="24"/>
    </row>
    <row r="319" spans="1:20">
      <c r="A319" s="1">
        <v>317</v>
      </c>
      <c r="B319" s="1" t="s">
        <v>1185</v>
      </c>
      <c r="C319" s="2" t="s">
        <v>1186</v>
      </c>
      <c r="D319" s="2" t="s">
        <v>1187</v>
      </c>
      <c r="E319" s="1" t="s">
        <v>513</v>
      </c>
      <c r="F319" s="1" t="s">
        <v>1188</v>
      </c>
      <c r="G319" s="1" t="s">
        <v>2510</v>
      </c>
      <c r="H319" s="3">
        <f>DATE(2024,8,30)</f>
        <v>45534</v>
      </c>
      <c r="I319" s="3">
        <f>DATE(2024,9,27)</f>
        <v>45562</v>
      </c>
      <c r="J319" s="1" t="s">
        <v>132</v>
      </c>
      <c r="K319" s="1" t="s">
        <v>1189</v>
      </c>
      <c r="M319" s="24"/>
      <c r="N319" s="24"/>
      <c r="O319" s="24"/>
      <c r="P319" s="24"/>
      <c r="Q319" s="24"/>
      <c r="R319" s="24"/>
      <c r="S319" s="24"/>
      <c r="T319" s="24"/>
    </row>
    <row r="320" spans="1:20">
      <c r="A320" s="1">
        <v>318</v>
      </c>
      <c r="B320" s="1" t="s">
        <v>1557</v>
      </c>
      <c r="C320" s="2" t="s">
        <v>1558</v>
      </c>
      <c r="D320" s="2" t="s">
        <v>1559</v>
      </c>
      <c r="E320" s="1" t="s">
        <v>1067</v>
      </c>
      <c r="F320" s="1" t="s">
        <v>1560</v>
      </c>
      <c r="G320" s="1" t="s">
        <v>162</v>
      </c>
      <c r="H320" s="3">
        <f>DATE(2024,9,23)</f>
        <v>45558</v>
      </c>
      <c r="I320" s="3">
        <f>DATE(2024,9,26)</f>
        <v>45561</v>
      </c>
      <c r="J320" s="1" t="s">
        <v>132</v>
      </c>
      <c r="K320" s="1" t="s">
        <v>717</v>
      </c>
      <c r="M320" s="24"/>
      <c r="N320" s="24"/>
      <c r="O320" s="24"/>
      <c r="P320" s="24"/>
      <c r="Q320" s="24"/>
      <c r="R320" s="24"/>
      <c r="S320" s="24"/>
      <c r="T320" s="24"/>
    </row>
    <row r="321" spans="1:20">
      <c r="A321" s="1">
        <v>319</v>
      </c>
      <c r="B321" s="1" t="s">
        <v>712</v>
      </c>
      <c r="C321" s="2" t="s">
        <v>713</v>
      </c>
      <c r="D321" s="2" t="s">
        <v>714</v>
      </c>
      <c r="E321" s="1" t="s">
        <v>715</v>
      </c>
      <c r="F321" s="1" t="s">
        <v>716</v>
      </c>
      <c r="G321" s="1" t="s">
        <v>162</v>
      </c>
      <c r="H321" s="3">
        <f>DATE(2024,7,30)</f>
        <v>45503</v>
      </c>
      <c r="I321" s="3">
        <f>DATE(2024,10,7)</f>
        <v>45572</v>
      </c>
      <c r="J321" s="1" t="s">
        <v>132</v>
      </c>
      <c r="K321" s="1" t="s">
        <v>717</v>
      </c>
      <c r="M321" s="24"/>
      <c r="N321" s="24"/>
      <c r="O321" s="24"/>
      <c r="P321" s="24"/>
      <c r="Q321" s="24"/>
      <c r="R321" s="24"/>
      <c r="S321" s="24"/>
      <c r="T321" s="24"/>
    </row>
    <row r="322" spans="1:20">
      <c r="A322" s="1">
        <v>320</v>
      </c>
      <c r="B322" s="1" t="s">
        <v>1605</v>
      </c>
      <c r="C322" s="2" t="s">
        <v>1606</v>
      </c>
      <c r="D322" s="2" t="s">
        <v>1607</v>
      </c>
      <c r="E322" s="1" t="s">
        <v>591</v>
      </c>
      <c r="F322" s="1" t="s">
        <v>1608</v>
      </c>
      <c r="G322" s="1" t="s">
        <v>176</v>
      </c>
      <c r="H322" s="3">
        <f>DATE(2024,5,20)</f>
        <v>45432</v>
      </c>
      <c r="I322" s="3">
        <f>DATE(2024,6,17)</f>
        <v>45460</v>
      </c>
      <c r="J322" s="1" t="s">
        <v>181</v>
      </c>
      <c r="K322" s="1" t="s">
        <v>1609</v>
      </c>
    </row>
    <row r="323" spans="1:20">
      <c r="A323" s="1">
        <v>321</v>
      </c>
      <c r="B323" s="1" t="s">
        <v>665</v>
      </c>
      <c r="C323" s="2" t="s">
        <v>666</v>
      </c>
      <c r="D323" s="2" t="s">
        <v>13</v>
      </c>
      <c r="E323" s="1" t="s">
        <v>298</v>
      </c>
      <c r="F323" s="1" t="s">
        <v>667</v>
      </c>
      <c r="G323" s="1" t="s">
        <v>176</v>
      </c>
      <c r="H323" s="3">
        <f>DATE(2024,7,2)</f>
        <v>45475</v>
      </c>
      <c r="I323" s="3">
        <f>DATE(2024,7,23)</f>
        <v>45496</v>
      </c>
      <c r="J323" s="1" t="s">
        <v>181</v>
      </c>
      <c r="K323" s="1" t="s">
        <v>182</v>
      </c>
    </row>
    <row r="324" spans="1:20">
      <c r="A324" s="1">
        <v>322</v>
      </c>
      <c r="B324" s="1" t="s">
        <v>1202</v>
      </c>
      <c r="C324" s="2" t="s">
        <v>1203</v>
      </c>
      <c r="D324" s="2" t="s">
        <v>13</v>
      </c>
      <c r="E324" s="1" t="s">
        <v>388</v>
      </c>
      <c r="F324" s="1" t="s">
        <v>1204</v>
      </c>
      <c r="G324" s="1" t="s">
        <v>45</v>
      </c>
      <c r="H324" s="3">
        <f>DATE(2024,9,30)</f>
        <v>45565</v>
      </c>
      <c r="I324" s="3">
        <f>DATE(2024,10,10)</f>
        <v>45575</v>
      </c>
      <c r="J324" s="1" t="s">
        <v>181</v>
      </c>
      <c r="K324" s="1" t="s">
        <v>182</v>
      </c>
    </row>
    <row r="325" spans="1:20">
      <c r="A325" s="1">
        <v>323</v>
      </c>
      <c r="B325" s="1" t="s">
        <v>2019</v>
      </c>
      <c r="C325" s="2" t="s">
        <v>2020</v>
      </c>
      <c r="D325" s="2" t="s">
        <v>2021</v>
      </c>
      <c r="E325" s="1" t="s">
        <v>415</v>
      </c>
      <c r="F325" s="1" t="s">
        <v>2022</v>
      </c>
      <c r="G325" s="1" t="s">
        <v>176</v>
      </c>
      <c r="H325" s="3">
        <f>DATE(2024,9,30)</f>
        <v>45565</v>
      </c>
      <c r="I325" s="3">
        <f>DATE(2024,10,17)</f>
        <v>45582</v>
      </c>
      <c r="J325" s="1" t="s">
        <v>181</v>
      </c>
      <c r="K325" s="1" t="s">
        <v>182</v>
      </c>
    </row>
    <row r="326" spans="1:20">
      <c r="A326" s="1">
        <v>324</v>
      </c>
      <c r="B326" s="1" t="s">
        <v>177</v>
      </c>
      <c r="C326" s="2" t="s">
        <v>178</v>
      </c>
      <c r="D326" s="2" t="s">
        <v>179</v>
      </c>
      <c r="E326" s="1" t="s">
        <v>88</v>
      </c>
      <c r="F326" s="1" t="s">
        <v>180</v>
      </c>
      <c r="G326" s="1" t="s">
        <v>83</v>
      </c>
      <c r="H326" s="3">
        <f>DATE(2024,7,10)</f>
        <v>45483</v>
      </c>
      <c r="I326" s="3">
        <f>DATE(2024,7,15)</f>
        <v>45488</v>
      </c>
      <c r="J326" s="1" t="s">
        <v>181</v>
      </c>
      <c r="K326" s="1" t="s">
        <v>182</v>
      </c>
    </row>
    <row r="327" spans="1:20">
      <c r="A327" s="1">
        <v>325</v>
      </c>
      <c r="B327" s="1" t="s">
        <v>1072</v>
      </c>
      <c r="C327" s="2" t="s">
        <v>1073</v>
      </c>
      <c r="D327" s="2" t="s">
        <v>13</v>
      </c>
      <c r="E327" s="1" t="s">
        <v>902</v>
      </c>
      <c r="F327" s="1" t="s">
        <v>1074</v>
      </c>
      <c r="G327" s="1" t="s">
        <v>176</v>
      </c>
      <c r="H327" s="3">
        <f>DATE(2024,7,29)</f>
        <v>45502</v>
      </c>
      <c r="I327" s="3">
        <f>DATE(2024,9,5)</f>
        <v>45540</v>
      </c>
      <c r="J327" s="1" t="s">
        <v>181</v>
      </c>
      <c r="K327" s="1" t="s">
        <v>1075</v>
      </c>
    </row>
    <row r="328" spans="1:20">
      <c r="A328" s="1">
        <v>326</v>
      </c>
      <c r="B328" s="1" t="s">
        <v>1457</v>
      </c>
      <c r="C328" s="2" t="s">
        <v>1458</v>
      </c>
      <c r="D328" s="2" t="s">
        <v>13</v>
      </c>
      <c r="E328" s="1" t="s">
        <v>415</v>
      </c>
      <c r="F328" s="1" t="s">
        <v>1459</v>
      </c>
      <c r="G328" s="1" t="s">
        <v>45</v>
      </c>
      <c r="H328" s="3">
        <f>DATE(2024,3,29)</f>
        <v>45380</v>
      </c>
      <c r="I328" s="3">
        <f>DATE(2024,3,13)</f>
        <v>45364</v>
      </c>
      <c r="J328" s="1" t="s">
        <v>181</v>
      </c>
      <c r="K328" s="1" t="s">
        <v>1075</v>
      </c>
    </row>
    <row r="329" spans="1:20">
      <c r="A329" s="1">
        <v>327</v>
      </c>
      <c r="B329" s="1" t="s">
        <v>1076</v>
      </c>
      <c r="C329" s="2" t="s">
        <v>1077</v>
      </c>
      <c r="D329" s="2" t="s">
        <v>1078</v>
      </c>
      <c r="E329" s="1" t="s">
        <v>398</v>
      </c>
      <c r="F329" s="1" t="s">
        <v>1079</v>
      </c>
      <c r="G329" s="1" t="s">
        <v>176</v>
      </c>
      <c r="H329" s="3">
        <f>DATE(2024,6,19)</f>
        <v>45462</v>
      </c>
      <c r="I329" s="3">
        <f>DATE(2024,8,29)</f>
        <v>45533</v>
      </c>
      <c r="J329" s="1" t="s">
        <v>181</v>
      </c>
      <c r="K329" s="1" t="s">
        <v>417</v>
      </c>
    </row>
    <row r="330" spans="1:20">
      <c r="A330" s="1">
        <v>328</v>
      </c>
      <c r="B330" s="1" t="s">
        <v>1610</v>
      </c>
      <c r="C330" s="2" t="s">
        <v>1611</v>
      </c>
      <c r="D330" s="2" t="s">
        <v>13</v>
      </c>
      <c r="E330" s="1" t="s">
        <v>1612</v>
      </c>
      <c r="F330" s="1" t="s">
        <v>1613</v>
      </c>
      <c r="G330" s="1" t="s">
        <v>176</v>
      </c>
      <c r="H330" s="3">
        <f>DATE(2024,10,31)</f>
        <v>45596</v>
      </c>
      <c r="I330" s="3">
        <f>DATE(2024,10,14)</f>
        <v>45579</v>
      </c>
      <c r="J330" s="1" t="s">
        <v>181</v>
      </c>
      <c r="K330" s="1" t="s">
        <v>417</v>
      </c>
    </row>
    <row r="331" spans="1:20">
      <c r="A331" s="1">
        <v>329</v>
      </c>
      <c r="B331" s="1" t="s">
        <v>668</v>
      </c>
      <c r="C331" s="2" t="s">
        <v>669</v>
      </c>
      <c r="D331" s="2" t="s">
        <v>13</v>
      </c>
      <c r="E331" s="1" t="s">
        <v>219</v>
      </c>
      <c r="F331" s="1" t="s">
        <v>670</v>
      </c>
      <c r="G331" s="1" t="s">
        <v>45</v>
      </c>
      <c r="H331" s="3">
        <f>DATE(2024,7,1)</f>
        <v>45474</v>
      </c>
      <c r="I331" s="3">
        <f>DATE(2024,8,27)</f>
        <v>45531</v>
      </c>
      <c r="J331" s="1" t="s">
        <v>181</v>
      </c>
      <c r="K331" s="1" t="s">
        <v>417</v>
      </c>
    </row>
    <row r="332" spans="1:20">
      <c r="A332" s="1">
        <v>330</v>
      </c>
      <c r="B332" s="1" t="s">
        <v>1614</v>
      </c>
      <c r="C332" s="2" t="s">
        <v>1615</v>
      </c>
      <c r="D332" s="2" t="s">
        <v>1616</v>
      </c>
      <c r="E332" s="1" t="s">
        <v>1612</v>
      </c>
      <c r="F332" s="1" t="s">
        <v>1617</v>
      </c>
      <c r="G332" s="1" t="s">
        <v>45</v>
      </c>
      <c r="H332" s="3">
        <f>DATE(2024,4,30)</f>
        <v>45412</v>
      </c>
      <c r="I332" s="3">
        <f>DATE(2024,4,26)</f>
        <v>45408</v>
      </c>
      <c r="J332" s="1" t="s">
        <v>181</v>
      </c>
      <c r="K332" s="1" t="s">
        <v>417</v>
      </c>
    </row>
    <row r="333" spans="1:20">
      <c r="A333" s="1">
        <v>331</v>
      </c>
      <c r="B333" s="1" t="s">
        <v>1057</v>
      </c>
      <c r="C333" s="2" t="s">
        <v>1058</v>
      </c>
      <c r="D333" s="2" t="s">
        <v>13</v>
      </c>
      <c r="E333" s="1" t="s">
        <v>117</v>
      </c>
      <c r="F333" s="1" t="s">
        <v>1059</v>
      </c>
      <c r="G333" s="1" t="s">
        <v>176</v>
      </c>
      <c r="H333" s="3">
        <f>DATE(2024,8,7)</f>
        <v>45511</v>
      </c>
      <c r="I333" s="3">
        <f>DATE(2024,8,13)</f>
        <v>45517</v>
      </c>
      <c r="J333" s="1" t="s">
        <v>181</v>
      </c>
      <c r="K333" s="1" t="s">
        <v>417</v>
      </c>
    </row>
    <row r="334" spans="1:20">
      <c r="A334" s="1">
        <v>332</v>
      </c>
      <c r="B334" s="1" t="s">
        <v>543</v>
      </c>
      <c r="C334" s="2" t="s">
        <v>544</v>
      </c>
      <c r="D334" s="2" t="s">
        <v>545</v>
      </c>
      <c r="E334" s="1" t="s">
        <v>546</v>
      </c>
      <c r="F334" s="1" t="s">
        <v>547</v>
      </c>
      <c r="G334" s="1" t="s">
        <v>45</v>
      </c>
      <c r="H334" s="3">
        <f>DATE(2024,6,20)</f>
        <v>45463</v>
      </c>
      <c r="I334" s="3">
        <f>DATE(2024,6,25)</f>
        <v>45468</v>
      </c>
      <c r="J334" s="1" t="s">
        <v>181</v>
      </c>
      <c r="K334" s="1" t="s">
        <v>417</v>
      </c>
    </row>
    <row r="335" spans="1:20">
      <c r="A335" s="1">
        <v>333</v>
      </c>
      <c r="B335" s="1" t="s">
        <v>412</v>
      </c>
      <c r="C335" s="2" t="s">
        <v>413</v>
      </c>
      <c r="D335" s="2" t="s">
        <v>414</v>
      </c>
      <c r="E335" s="1" t="s">
        <v>415</v>
      </c>
      <c r="F335" s="1" t="s">
        <v>416</v>
      </c>
      <c r="G335" s="1" t="s">
        <v>45</v>
      </c>
      <c r="H335" s="3">
        <f>DATE(2024,9,6)</f>
        <v>45541</v>
      </c>
      <c r="I335" s="3">
        <f>DATE(2024,9,11)</f>
        <v>45546</v>
      </c>
      <c r="J335" s="1" t="s">
        <v>181</v>
      </c>
      <c r="K335" s="1" t="s">
        <v>417</v>
      </c>
    </row>
    <row r="336" spans="1:20">
      <c r="A336" s="1">
        <v>334</v>
      </c>
      <c r="B336" s="1" t="s">
        <v>2198</v>
      </c>
      <c r="C336" s="2" t="s">
        <v>2199</v>
      </c>
      <c r="D336" s="2" t="s">
        <v>13</v>
      </c>
      <c r="E336" s="1" t="s">
        <v>1612</v>
      </c>
      <c r="F336" s="1" t="s">
        <v>2200</v>
      </c>
      <c r="G336" s="1" t="s">
        <v>45</v>
      </c>
      <c r="H336" s="3">
        <f>DATE(2024,8,5)</f>
        <v>45509</v>
      </c>
      <c r="I336" s="3">
        <f>DATE(2024,7,25)</f>
        <v>45498</v>
      </c>
      <c r="J336" s="1" t="s">
        <v>181</v>
      </c>
      <c r="K336" s="1" t="s">
        <v>417</v>
      </c>
    </row>
    <row r="337" spans="1:11">
      <c r="A337" s="1">
        <v>335</v>
      </c>
      <c r="B337" s="1" t="s">
        <v>2502</v>
      </c>
      <c r="C337" s="2" t="s">
        <v>2503</v>
      </c>
      <c r="D337" s="2" t="s">
        <v>2504</v>
      </c>
      <c r="E337" s="1" t="s">
        <v>729</v>
      </c>
      <c r="F337" s="1" t="s">
        <v>2505</v>
      </c>
      <c r="G337" s="1" t="s">
        <v>23</v>
      </c>
      <c r="H337" s="3">
        <f>DATE(2024,10,29)</f>
        <v>45594</v>
      </c>
      <c r="I337" s="3">
        <f>DATE(2024,10,22)</f>
        <v>45587</v>
      </c>
      <c r="J337" s="1" t="s">
        <v>932</v>
      </c>
      <c r="K337" s="1" t="s">
        <v>1302</v>
      </c>
    </row>
    <row r="338" spans="1:11">
      <c r="A338" s="1">
        <v>336</v>
      </c>
      <c r="B338" s="1" t="s">
        <v>1297</v>
      </c>
      <c r="C338" s="2" t="s">
        <v>1298</v>
      </c>
      <c r="D338" s="2" t="s">
        <v>1299</v>
      </c>
      <c r="E338" s="1" t="s">
        <v>1300</v>
      </c>
      <c r="F338" s="1" t="s">
        <v>1301</v>
      </c>
      <c r="G338" s="1" t="s">
        <v>23</v>
      </c>
      <c r="H338" s="3">
        <f>DATE(2024,5,31)</f>
        <v>45443</v>
      </c>
      <c r="I338" s="3">
        <f>DATE(2024,7,10)</f>
        <v>45483</v>
      </c>
      <c r="J338" s="1" t="s">
        <v>932</v>
      </c>
      <c r="K338" s="1" t="s">
        <v>1302</v>
      </c>
    </row>
    <row r="339" spans="1:11">
      <c r="A339" s="1">
        <v>337</v>
      </c>
      <c r="B339" s="1" t="s">
        <v>1205</v>
      </c>
      <c r="C339" s="2" t="s">
        <v>1206</v>
      </c>
      <c r="D339" s="2" t="s">
        <v>1207</v>
      </c>
      <c r="E339" s="1" t="s">
        <v>388</v>
      </c>
      <c r="F339" s="1" t="s">
        <v>1208</v>
      </c>
      <c r="G339" s="1" t="s">
        <v>23</v>
      </c>
      <c r="H339" s="3">
        <f>DATE(2024,3,25)</f>
        <v>45376</v>
      </c>
      <c r="I339" s="3">
        <f>DATE(2024,3,29)</f>
        <v>45380</v>
      </c>
      <c r="J339" s="1" t="s">
        <v>932</v>
      </c>
      <c r="K339" s="1" t="s">
        <v>1209</v>
      </c>
    </row>
    <row r="340" spans="1:11">
      <c r="A340" s="1">
        <v>338</v>
      </c>
      <c r="B340" s="1" t="s">
        <v>1303</v>
      </c>
      <c r="C340" s="2" t="s">
        <v>1304</v>
      </c>
      <c r="D340" s="2" t="s">
        <v>13</v>
      </c>
      <c r="E340" s="1" t="s">
        <v>1305</v>
      </c>
      <c r="F340" s="1" t="s">
        <v>1306</v>
      </c>
      <c r="G340" s="1" t="s">
        <v>23</v>
      </c>
      <c r="H340" s="3">
        <f>DATE(2024,10,7)</f>
        <v>45572</v>
      </c>
      <c r="I340" s="3">
        <f>DATE(2024,10,23)</f>
        <v>45588</v>
      </c>
      <c r="J340" s="1" t="s">
        <v>932</v>
      </c>
      <c r="K340" s="1" t="s">
        <v>1307</v>
      </c>
    </row>
    <row r="341" spans="1:11">
      <c r="A341" s="1">
        <v>339</v>
      </c>
      <c r="B341" s="1" t="s">
        <v>999</v>
      </c>
      <c r="C341" s="2" t="s">
        <v>1000</v>
      </c>
      <c r="D341" s="2" t="s">
        <v>1001</v>
      </c>
      <c r="E341" s="1" t="s">
        <v>1002</v>
      </c>
      <c r="F341" s="1" t="s">
        <v>1003</v>
      </c>
      <c r="G341" s="1" t="s">
        <v>23</v>
      </c>
      <c r="H341" s="3">
        <f>DATE(2024,6,25)</f>
        <v>45468</v>
      </c>
      <c r="I341" s="3">
        <f>DATE(2024,10,22)</f>
        <v>45587</v>
      </c>
      <c r="J341" s="1" t="s">
        <v>932</v>
      </c>
      <c r="K341" s="1" t="s">
        <v>976</v>
      </c>
    </row>
    <row r="342" spans="1:11">
      <c r="A342" s="1">
        <v>340</v>
      </c>
      <c r="B342" s="1" t="s">
        <v>1308</v>
      </c>
      <c r="C342" s="2" t="s">
        <v>1309</v>
      </c>
      <c r="D342" s="2" t="s">
        <v>13</v>
      </c>
      <c r="E342" s="1" t="s">
        <v>974</v>
      </c>
      <c r="F342" s="1" t="s">
        <v>1310</v>
      </c>
      <c r="G342" s="1" t="s">
        <v>23</v>
      </c>
      <c r="H342" s="3">
        <f>DATE(2024,10,8)</f>
        <v>45573</v>
      </c>
      <c r="I342" s="3">
        <f>DATE(2024,10,8)</f>
        <v>45573</v>
      </c>
      <c r="J342" s="1" t="s">
        <v>932</v>
      </c>
      <c r="K342" s="1" t="s">
        <v>976</v>
      </c>
    </row>
    <row r="343" spans="1:11">
      <c r="A343" s="1">
        <v>341</v>
      </c>
      <c r="B343" s="1" t="s">
        <v>970</v>
      </c>
      <c r="C343" s="2" t="s">
        <v>971</v>
      </c>
      <c r="D343" s="2" t="s">
        <v>972</v>
      </c>
      <c r="E343" s="1" t="s">
        <v>974</v>
      </c>
      <c r="F343" s="1" t="s">
        <v>975</v>
      </c>
      <c r="G343" s="1" t="s">
        <v>23</v>
      </c>
      <c r="H343" s="3">
        <f>DATE(2024,7,10)</f>
        <v>45483</v>
      </c>
      <c r="I343" s="3">
        <f>DATE(2024,7,5)</f>
        <v>45478</v>
      </c>
      <c r="J343" s="1" t="s">
        <v>932</v>
      </c>
      <c r="K343" s="1" t="s">
        <v>976</v>
      </c>
    </row>
    <row r="344" spans="1:11">
      <c r="A344" s="1">
        <v>342</v>
      </c>
      <c r="B344" s="1" t="s">
        <v>1561</v>
      </c>
      <c r="C344" s="2" t="s">
        <v>1562</v>
      </c>
      <c r="D344" s="2" t="s">
        <v>1563</v>
      </c>
      <c r="E344" s="1" t="s">
        <v>1067</v>
      </c>
      <c r="F344" s="1" t="s">
        <v>1564</v>
      </c>
      <c r="G344" s="1" t="s">
        <v>162</v>
      </c>
      <c r="H344" s="3">
        <f>DATE(2023,9,22)</f>
        <v>45191</v>
      </c>
      <c r="I344" s="3">
        <f>DATE(2023,10,4)</f>
        <v>45203</v>
      </c>
      <c r="J344" s="1" t="s">
        <v>932</v>
      </c>
      <c r="K344" s="1" t="s">
        <v>976</v>
      </c>
    </row>
    <row r="345" spans="1:11">
      <c r="A345" s="1">
        <v>343</v>
      </c>
      <c r="B345" s="1" t="s">
        <v>1565</v>
      </c>
      <c r="C345" s="2" t="s">
        <v>1566</v>
      </c>
      <c r="D345" s="2" t="s">
        <v>1567</v>
      </c>
      <c r="E345" s="1" t="s">
        <v>1067</v>
      </c>
      <c r="F345" s="1" t="s">
        <v>1560</v>
      </c>
      <c r="G345" s="1" t="s">
        <v>23</v>
      </c>
      <c r="H345" s="3">
        <f>DATE(2024,3,20)</f>
        <v>45371</v>
      </c>
      <c r="I345" s="3">
        <f>DATE(2024,3,14)</f>
        <v>45365</v>
      </c>
      <c r="J345" s="1" t="s">
        <v>932</v>
      </c>
      <c r="K345" s="1" t="s">
        <v>976</v>
      </c>
    </row>
    <row r="346" spans="1:11">
      <c r="A346" s="1">
        <v>344</v>
      </c>
      <c r="B346" s="1" t="s">
        <v>1417</v>
      </c>
      <c r="C346" s="2" t="s">
        <v>1418</v>
      </c>
      <c r="D346" s="2" t="s">
        <v>1419</v>
      </c>
      <c r="E346" s="1" t="s">
        <v>729</v>
      </c>
      <c r="F346" s="1" t="s">
        <v>1420</v>
      </c>
      <c r="G346" s="1" t="s">
        <v>23</v>
      </c>
      <c r="H346" s="3">
        <f>DATE(2024,6,25)</f>
        <v>45468</v>
      </c>
      <c r="I346" s="3">
        <f>DATE(2024,6,21)</f>
        <v>45464</v>
      </c>
      <c r="J346" s="1" t="s">
        <v>932</v>
      </c>
      <c r="K346" s="1" t="s">
        <v>976</v>
      </c>
    </row>
    <row r="347" spans="1:11">
      <c r="A347" s="1">
        <v>345</v>
      </c>
      <c r="B347" s="1" t="s">
        <v>1004</v>
      </c>
      <c r="C347" s="2" t="s">
        <v>1005</v>
      </c>
      <c r="D347" s="2" t="s">
        <v>1006</v>
      </c>
      <c r="E347" s="1" t="s">
        <v>989</v>
      </c>
      <c r="F347" s="1" t="s">
        <v>1007</v>
      </c>
      <c r="G347" s="1" t="s">
        <v>23</v>
      </c>
      <c r="H347" s="3">
        <f>DATE(2024,2,13)</f>
        <v>45335</v>
      </c>
      <c r="I347" s="3">
        <f>DATE(2024,3,4)</f>
        <v>45355</v>
      </c>
      <c r="J347" s="1" t="s">
        <v>932</v>
      </c>
      <c r="K347" s="1" t="s">
        <v>976</v>
      </c>
    </row>
    <row r="348" spans="1:11">
      <c r="A348" s="1">
        <v>346</v>
      </c>
      <c r="B348" s="1" t="s">
        <v>1008</v>
      </c>
      <c r="C348" s="2" t="s">
        <v>1009</v>
      </c>
      <c r="D348" s="2" t="s">
        <v>1010</v>
      </c>
      <c r="E348" s="1" t="s">
        <v>244</v>
      </c>
      <c r="F348" s="1" t="s">
        <v>1011</v>
      </c>
      <c r="G348" s="1" t="s">
        <v>23</v>
      </c>
      <c r="H348" s="3">
        <f>DATE(2024,8,23)</f>
        <v>45527</v>
      </c>
      <c r="I348" s="3">
        <f>DATE(2024,9,25)</f>
        <v>45560</v>
      </c>
      <c r="J348" s="1" t="s">
        <v>932</v>
      </c>
      <c r="K348" s="1" t="s">
        <v>976</v>
      </c>
    </row>
    <row r="349" spans="1:11">
      <c r="A349" s="1">
        <v>347</v>
      </c>
      <c r="B349" s="1" t="s">
        <v>1855</v>
      </c>
      <c r="C349" s="2" t="s">
        <v>1856</v>
      </c>
      <c r="D349" s="2" t="s">
        <v>1857</v>
      </c>
      <c r="E349" s="1" t="s">
        <v>1858</v>
      </c>
      <c r="F349" s="1" t="s">
        <v>1856</v>
      </c>
      <c r="G349" s="1" t="s">
        <v>23</v>
      </c>
      <c r="H349" s="3">
        <f>DATE(2024,9,2)</f>
        <v>45537</v>
      </c>
      <c r="I349" s="3">
        <f>DATE(2024,9,19)</f>
        <v>45554</v>
      </c>
      <c r="J349" s="1" t="s">
        <v>932</v>
      </c>
      <c r="K349" s="1" t="s">
        <v>1859</v>
      </c>
    </row>
    <row r="350" spans="1:11">
      <c r="A350" s="1">
        <v>348</v>
      </c>
      <c r="B350" s="1" t="s">
        <v>1802</v>
      </c>
      <c r="C350" s="2" t="s">
        <v>1803</v>
      </c>
      <c r="D350" s="2" t="s">
        <v>13</v>
      </c>
      <c r="E350" s="1" t="s">
        <v>980</v>
      </c>
      <c r="F350" s="1" t="s">
        <v>1792</v>
      </c>
      <c r="G350" s="1" t="s">
        <v>2510</v>
      </c>
      <c r="H350" s="3">
        <f>DATE(2024,5,2)</f>
        <v>45414</v>
      </c>
      <c r="I350" s="3">
        <f>DATE(2024,4,29)</f>
        <v>45411</v>
      </c>
      <c r="J350" s="1" t="s">
        <v>932</v>
      </c>
      <c r="K350" s="1" t="s">
        <v>933</v>
      </c>
    </row>
    <row r="351" spans="1:11">
      <c r="A351" s="1">
        <v>349</v>
      </c>
      <c r="B351" s="1" t="s">
        <v>1729</v>
      </c>
      <c r="C351" s="2" t="s">
        <v>1730</v>
      </c>
      <c r="D351" s="2" t="s">
        <v>1731</v>
      </c>
      <c r="E351" s="1" t="s">
        <v>1554</v>
      </c>
      <c r="F351" s="1" t="s">
        <v>1732</v>
      </c>
      <c r="G351" s="1" t="s">
        <v>162</v>
      </c>
      <c r="H351" s="3">
        <f>DATE(2024,7,29)</f>
        <v>45502</v>
      </c>
      <c r="I351" s="3">
        <f>DATE(2024,8,28)</f>
        <v>45532</v>
      </c>
      <c r="J351" s="1" t="s">
        <v>932</v>
      </c>
      <c r="K351" s="1" t="s">
        <v>933</v>
      </c>
    </row>
    <row r="352" spans="1:11">
      <c r="A352" s="1">
        <v>350</v>
      </c>
      <c r="B352" s="1" t="s">
        <v>927</v>
      </c>
      <c r="C352" s="2" t="s">
        <v>928</v>
      </c>
      <c r="D352" s="2" t="s">
        <v>929</v>
      </c>
      <c r="E352" s="1" t="s">
        <v>930</v>
      </c>
      <c r="F352" s="1" t="s">
        <v>931</v>
      </c>
      <c r="G352" s="1" t="s">
        <v>23</v>
      </c>
      <c r="H352" s="3">
        <f>DATE(2024,1,19)</f>
        <v>45310</v>
      </c>
      <c r="I352" s="3">
        <f>DATE(2024,3,13)</f>
        <v>45364</v>
      </c>
      <c r="J352" s="1" t="s">
        <v>932</v>
      </c>
      <c r="K352" s="1" t="s">
        <v>933</v>
      </c>
    </row>
    <row r="353" spans="1:11">
      <c r="A353" s="1">
        <v>351</v>
      </c>
      <c r="B353" s="1" t="s">
        <v>2506</v>
      </c>
      <c r="C353" s="2" t="s">
        <v>2507</v>
      </c>
      <c r="D353" s="2" t="s">
        <v>2508</v>
      </c>
      <c r="E353" s="1" t="s">
        <v>1555</v>
      </c>
      <c r="F353" s="1" t="s">
        <v>2509</v>
      </c>
      <c r="G353" s="1" t="s">
        <v>23</v>
      </c>
      <c r="H353" s="3">
        <f>DATE(2024,5,22)</f>
        <v>45434</v>
      </c>
      <c r="I353" s="3">
        <f>DATE(2024,6,25)</f>
        <v>45468</v>
      </c>
      <c r="J353" s="1" t="s">
        <v>932</v>
      </c>
      <c r="K353" s="1" t="s">
        <v>933</v>
      </c>
    </row>
    <row r="354" spans="1:11">
      <c r="A354" s="1">
        <v>352</v>
      </c>
      <c r="B354" s="1" t="s">
        <v>1551</v>
      </c>
      <c r="C354" s="2" t="s">
        <v>1552</v>
      </c>
      <c r="D354" s="2" t="s">
        <v>1553</v>
      </c>
      <c r="E354" s="1" t="s">
        <v>1555</v>
      </c>
      <c r="F354" s="1" t="s">
        <v>1556</v>
      </c>
      <c r="G354" s="1" t="s">
        <v>23</v>
      </c>
      <c r="H354" s="3">
        <f>DATE(2024,3,6)</f>
        <v>45357</v>
      </c>
      <c r="I354" s="3">
        <f>DATE(2024,4,23)</f>
        <v>45405</v>
      </c>
      <c r="J354" s="1" t="s">
        <v>932</v>
      </c>
      <c r="K354" s="1" t="s">
        <v>933</v>
      </c>
    </row>
    <row r="355" spans="1:11">
      <c r="A355" s="1">
        <v>353</v>
      </c>
      <c r="B355" s="1" t="s">
        <v>2169</v>
      </c>
      <c r="C355" s="2" t="s">
        <v>2170</v>
      </c>
      <c r="D355" s="2" t="s">
        <v>2171</v>
      </c>
      <c r="E355" s="1" t="s">
        <v>2172</v>
      </c>
      <c r="F355" s="1" t="s">
        <v>2173</v>
      </c>
      <c r="G355" s="1" t="s">
        <v>23</v>
      </c>
      <c r="H355" s="3">
        <f>DATE(2024,8,22)</f>
        <v>45526</v>
      </c>
      <c r="I355" s="3">
        <f>DATE(2024,10,15)</f>
        <v>45580</v>
      </c>
      <c r="J355" s="1" t="s">
        <v>932</v>
      </c>
      <c r="K355" s="1" t="s">
        <v>933</v>
      </c>
    </row>
    <row r="356" spans="1:11">
      <c r="A356" s="1">
        <v>354</v>
      </c>
      <c r="B356" s="1" t="s">
        <v>1618</v>
      </c>
      <c r="C356" s="2" t="s">
        <v>1619</v>
      </c>
      <c r="D356" s="2" t="s">
        <v>1620</v>
      </c>
      <c r="E356" s="1" t="s">
        <v>1300</v>
      </c>
      <c r="F356" s="1" t="s">
        <v>1621</v>
      </c>
      <c r="G356" s="1" t="s">
        <v>23</v>
      </c>
      <c r="H356" s="3">
        <f>DATE(2024,2,29)</f>
        <v>45351</v>
      </c>
      <c r="I356" s="3">
        <f>DATE(2024,3,21)</f>
        <v>45372</v>
      </c>
      <c r="J356" s="1" t="s">
        <v>932</v>
      </c>
      <c r="K356" s="1" t="s">
        <v>933</v>
      </c>
    </row>
    <row r="357" spans="1:11">
      <c r="A357" s="1">
        <v>355</v>
      </c>
      <c r="B357" s="1" t="s">
        <v>1733</v>
      </c>
      <c r="C357" s="2" t="s">
        <v>1734</v>
      </c>
      <c r="D357" s="2" t="s">
        <v>1735</v>
      </c>
      <c r="E357" s="1" t="s">
        <v>1554</v>
      </c>
      <c r="F357" s="1" t="s">
        <v>1732</v>
      </c>
      <c r="G357" s="1" t="s">
        <v>23</v>
      </c>
      <c r="H357" s="3">
        <f>DATE(2024,7,29)</f>
        <v>45502</v>
      </c>
      <c r="I357" s="3">
        <f>DATE(2024,8,28)</f>
        <v>45532</v>
      </c>
      <c r="J357" s="1" t="s">
        <v>932</v>
      </c>
      <c r="K357" s="1" t="s">
        <v>933</v>
      </c>
    </row>
    <row r="358" spans="1:11">
      <c r="A358" s="1">
        <v>356</v>
      </c>
      <c r="B358" s="1" t="s">
        <v>1568</v>
      </c>
      <c r="C358" s="2" t="s">
        <v>1569</v>
      </c>
      <c r="D358" s="2" t="s">
        <v>1570</v>
      </c>
      <c r="E358" s="1" t="s">
        <v>1067</v>
      </c>
      <c r="F358" s="1" t="s">
        <v>1564</v>
      </c>
      <c r="G358" s="1" t="s">
        <v>23</v>
      </c>
      <c r="H358" s="3">
        <f>DATE(2024,6,20)</f>
        <v>45463</v>
      </c>
      <c r="I358" s="3">
        <f>DATE(2024,7,3)</f>
        <v>45476</v>
      </c>
      <c r="J358" s="1" t="s">
        <v>932</v>
      </c>
      <c r="K358" s="1" t="s">
        <v>933</v>
      </c>
    </row>
    <row r="359" spans="1:11">
      <c r="A359" s="1">
        <v>357</v>
      </c>
      <c r="B359" s="1" t="s">
        <v>1012</v>
      </c>
      <c r="C359" s="2" t="s">
        <v>1013</v>
      </c>
      <c r="D359" s="2" t="s">
        <v>1014</v>
      </c>
      <c r="E359" s="1" t="s">
        <v>1015</v>
      </c>
      <c r="F359" s="1" t="s">
        <v>1016</v>
      </c>
      <c r="G359" s="1" t="s">
        <v>23</v>
      </c>
      <c r="H359" s="3">
        <f>DATE(2024,5,15)</f>
        <v>45427</v>
      </c>
      <c r="I359" s="3">
        <f>DATE(2024,5,10)</f>
        <v>45422</v>
      </c>
      <c r="J359" s="1" t="s">
        <v>932</v>
      </c>
      <c r="K359" s="1" t="s">
        <v>933</v>
      </c>
    </row>
    <row r="360" spans="1:11">
      <c r="A360" s="1">
        <v>358</v>
      </c>
      <c r="B360" s="1" t="s">
        <v>2470</v>
      </c>
      <c r="C360" s="2" t="s">
        <v>2471</v>
      </c>
      <c r="D360" s="2" t="s">
        <v>2472</v>
      </c>
      <c r="E360" s="1" t="s">
        <v>2473</v>
      </c>
      <c r="F360" s="1" t="s">
        <v>2474</v>
      </c>
      <c r="G360" s="1" t="s">
        <v>23</v>
      </c>
      <c r="H360" s="3">
        <f>DATE(2024,7,5)</f>
        <v>45478</v>
      </c>
      <c r="I360" s="3">
        <f>DATE(2024,7,31)</f>
        <v>45504</v>
      </c>
      <c r="J360" s="1" t="s">
        <v>932</v>
      </c>
      <c r="K360" s="1" t="s">
        <v>933</v>
      </c>
    </row>
    <row r="361" spans="1:11">
      <c r="A361" s="1">
        <v>359</v>
      </c>
      <c r="B361" s="1" t="s">
        <v>2023</v>
      </c>
      <c r="C361" s="2" t="s">
        <v>2024</v>
      </c>
      <c r="D361" s="2" t="s">
        <v>2025</v>
      </c>
      <c r="E361" s="1" t="s">
        <v>1356</v>
      </c>
      <c r="F361" s="1" t="s">
        <v>2026</v>
      </c>
      <c r="G361" s="1" t="s">
        <v>144</v>
      </c>
      <c r="H361" s="3">
        <f>DATE(2024,7,10)</f>
        <v>45483</v>
      </c>
      <c r="I361" s="3">
        <f>DATE(2024,7,29)</f>
        <v>45502</v>
      </c>
      <c r="J361" s="1" t="s">
        <v>932</v>
      </c>
      <c r="K361" s="1" t="s">
        <v>933</v>
      </c>
    </row>
    <row r="362" spans="1:11">
      <c r="A362" s="1">
        <v>360</v>
      </c>
      <c r="B362" s="1" t="s">
        <v>1017</v>
      </c>
      <c r="C362" s="2" t="s">
        <v>1018</v>
      </c>
      <c r="D362" s="2" t="s">
        <v>1019</v>
      </c>
      <c r="E362" s="1" t="s">
        <v>244</v>
      </c>
      <c r="F362" s="1" t="s">
        <v>1020</v>
      </c>
      <c r="G362" s="1" t="s">
        <v>23</v>
      </c>
      <c r="H362" s="3">
        <f>DATE(2024,8,31)</f>
        <v>45535</v>
      </c>
      <c r="I362" s="3">
        <f>DATE(2024,9,23)</f>
        <v>45558</v>
      </c>
      <c r="J362" s="1" t="s">
        <v>932</v>
      </c>
      <c r="K362" s="1" t="s">
        <v>933</v>
      </c>
    </row>
    <row r="363" spans="1:11">
      <c r="A363" s="1">
        <v>361</v>
      </c>
      <c r="B363" s="1" t="s">
        <v>1359</v>
      </c>
      <c r="C363" s="2" t="s">
        <v>1360</v>
      </c>
      <c r="D363" s="2" t="s">
        <v>1361</v>
      </c>
      <c r="E363" s="1" t="s">
        <v>850</v>
      </c>
      <c r="F363" s="1" t="s">
        <v>1362</v>
      </c>
      <c r="G363" s="1" t="s">
        <v>2510</v>
      </c>
      <c r="H363" s="3">
        <f>DATE(2024,4,10)</f>
        <v>45392</v>
      </c>
      <c r="I363" s="3">
        <f>DATE(2024,4,23)</f>
        <v>45405</v>
      </c>
      <c r="J363" s="1" t="s">
        <v>32</v>
      </c>
      <c r="K363" s="1" t="s">
        <v>892</v>
      </c>
    </row>
    <row r="364" spans="1:11">
      <c r="A364" s="1">
        <v>362</v>
      </c>
      <c r="B364" s="1" t="s">
        <v>887</v>
      </c>
      <c r="C364" s="2" t="s">
        <v>888</v>
      </c>
      <c r="D364" s="2" t="s">
        <v>889</v>
      </c>
      <c r="E364" s="1" t="s">
        <v>890</v>
      </c>
      <c r="F364" s="1" t="s">
        <v>891</v>
      </c>
      <c r="G364" s="1" t="s">
        <v>2510</v>
      </c>
      <c r="H364" s="3">
        <f>DATE(2024,7,22)</f>
        <v>45495</v>
      </c>
      <c r="I364" s="3">
        <f>DATE(2024,8,14)</f>
        <v>45518</v>
      </c>
      <c r="J364" s="1" t="s">
        <v>32</v>
      </c>
      <c r="K364" s="1" t="s">
        <v>892</v>
      </c>
    </row>
    <row r="365" spans="1:11">
      <c r="A365" s="1">
        <v>363</v>
      </c>
      <c r="B365" s="1" t="s">
        <v>893</v>
      </c>
      <c r="C365" s="2" t="s">
        <v>894</v>
      </c>
      <c r="D365" s="2" t="s">
        <v>889</v>
      </c>
      <c r="E365" s="1" t="s">
        <v>890</v>
      </c>
      <c r="F365" s="1" t="s">
        <v>891</v>
      </c>
      <c r="G365" s="1" t="s">
        <v>2510</v>
      </c>
      <c r="H365" s="3">
        <f>DATE(2024,7,22)</f>
        <v>45495</v>
      </c>
      <c r="I365" s="3">
        <f>DATE(2024,8,14)</f>
        <v>45518</v>
      </c>
      <c r="J365" s="1" t="s">
        <v>32</v>
      </c>
      <c r="K365" s="1" t="s">
        <v>892</v>
      </c>
    </row>
    <row r="366" spans="1:11">
      <c r="A366" s="1">
        <v>364</v>
      </c>
      <c r="B366" s="1" t="s">
        <v>365</v>
      </c>
      <c r="C366" s="2" t="s">
        <v>366</v>
      </c>
      <c r="D366" s="2" t="s">
        <v>367</v>
      </c>
      <c r="E366" s="1" t="s">
        <v>368</v>
      </c>
      <c r="F366" s="1" t="s">
        <v>369</v>
      </c>
      <c r="G366" s="1" t="s">
        <v>53</v>
      </c>
      <c r="H366" s="3">
        <f>DATE(2023,11,24)</f>
        <v>45254</v>
      </c>
      <c r="I366" s="3">
        <f>DATE(2024,6,24)</f>
        <v>45467</v>
      </c>
      <c r="J366" s="1" t="s">
        <v>32</v>
      </c>
      <c r="K366" s="1" t="s">
        <v>370</v>
      </c>
    </row>
    <row r="367" spans="1:11">
      <c r="A367" s="1">
        <v>365</v>
      </c>
      <c r="B367" s="1" t="s">
        <v>1363</v>
      </c>
      <c r="C367" s="2" t="s">
        <v>1364</v>
      </c>
      <c r="D367" s="2" t="s">
        <v>1365</v>
      </c>
      <c r="E367" s="1" t="s">
        <v>1179</v>
      </c>
      <c r="F367" s="1" t="s">
        <v>1366</v>
      </c>
      <c r="G367" s="1" t="s">
        <v>2510</v>
      </c>
      <c r="H367" s="3">
        <f>DATE(2024,4,5)</f>
        <v>45387</v>
      </c>
      <c r="I367" s="3">
        <f>DATE(2024,8,5)</f>
        <v>45509</v>
      </c>
      <c r="J367" s="1" t="s">
        <v>32</v>
      </c>
      <c r="K367" s="1" t="s">
        <v>370</v>
      </c>
    </row>
    <row r="368" spans="1:11">
      <c r="A368" s="1">
        <v>366</v>
      </c>
      <c r="B368" s="1" t="s">
        <v>2293</v>
      </c>
      <c r="C368" s="2" t="s">
        <v>2294</v>
      </c>
      <c r="D368" s="2" t="s">
        <v>13</v>
      </c>
      <c r="E368" s="1" t="s">
        <v>122</v>
      </c>
      <c r="F368" s="1" t="s">
        <v>2295</v>
      </c>
      <c r="G368" s="1" t="s">
        <v>211</v>
      </c>
      <c r="H368" s="3">
        <f>DATE(2024,10,14)</f>
        <v>45579</v>
      </c>
      <c r="I368" s="3">
        <f>DATE(2024,10,7)</f>
        <v>45572</v>
      </c>
      <c r="J368" s="1" t="s">
        <v>32</v>
      </c>
      <c r="K368" s="1" t="s">
        <v>370</v>
      </c>
    </row>
    <row r="369" spans="1:11">
      <c r="A369" s="1">
        <v>367</v>
      </c>
      <c r="B369" s="1" t="s">
        <v>1992</v>
      </c>
      <c r="C369" s="2" t="s">
        <v>1993</v>
      </c>
      <c r="D369" s="2" t="s">
        <v>13</v>
      </c>
      <c r="E369" s="1" t="s">
        <v>617</v>
      </c>
      <c r="F369" s="1" t="s">
        <v>1994</v>
      </c>
      <c r="G369" s="1" t="s">
        <v>2510</v>
      </c>
      <c r="H369" s="3">
        <f>DATE(2024,6,7)</f>
        <v>45450</v>
      </c>
      <c r="I369" s="3">
        <f>DATE(2024,7,25)</f>
        <v>45498</v>
      </c>
      <c r="J369" s="1" t="s">
        <v>32</v>
      </c>
      <c r="K369" s="1" t="s">
        <v>1995</v>
      </c>
    </row>
    <row r="370" spans="1:11">
      <c r="A370" s="1">
        <v>368</v>
      </c>
      <c r="B370" s="1" t="s">
        <v>120</v>
      </c>
      <c r="C370" s="2" t="s">
        <v>121</v>
      </c>
      <c r="D370" s="2" t="s">
        <v>13</v>
      </c>
      <c r="E370" s="1" t="s">
        <v>123</v>
      </c>
      <c r="F370" s="1" t="s">
        <v>124</v>
      </c>
      <c r="G370" s="1" t="s">
        <v>2510</v>
      </c>
      <c r="H370" s="3">
        <f>DATE(2024,10,24)</f>
        <v>45589</v>
      </c>
      <c r="I370" s="3">
        <f>DATE(2024,10,23)</f>
        <v>45588</v>
      </c>
      <c r="J370" s="1" t="s">
        <v>32</v>
      </c>
      <c r="K370" s="1" t="s">
        <v>125</v>
      </c>
    </row>
    <row r="371" spans="1:11">
      <c r="A371" s="1">
        <v>369</v>
      </c>
      <c r="B371" s="1" t="s">
        <v>227</v>
      </c>
      <c r="C371" s="2" t="s">
        <v>228</v>
      </c>
      <c r="D371" s="2" t="s">
        <v>13</v>
      </c>
      <c r="E371" s="1" t="s">
        <v>229</v>
      </c>
      <c r="F371" s="1" t="s">
        <v>230</v>
      </c>
      <c r="G371" s="1" t="s">
        <v>2510</v>
      </c>
      <c r="H371" s="3">
        <f>DATE(2024,5,30)</f>
        <v>45442</v>
      </c>
      <c r="I371" s="3">
        <f>DATE(2024,6,3)</f>
        <v>45446</v>
      </c>
      <c r="J371" s="1" t="s">
        <v>32</v>
      </c>
      <c r="K371" s="1" t="s">
        <v>125</v>
      </c>
    </row>
    <row r="372" spans="1:11">
      <c r="A372" s="1">
        <v>370</v>
      </c>
      <c r="B372" s="1" t="s">
        <v>522</v>
      </c>
      <c r="C372" s="2" t="s">
        <v>523</v>
      </c>
      <c r="D372" s="2" t="s">
        <v>13</v>
      </c>
      <c r="E372" s="1" t="s">
        <v>229</v>
      </c>
      <c r="F372" s="1" t="s">
        <v>524</v>
      </c>
      <c r="G372" s="1" t="s">
        <v>2510</v>
      </c>
      <c r="H372" s="3">
        <f>DATE(2024,5,30)</f>
        <v>45442</v>
      </c>
      <c r="I372" s="3">
        <f>DATE(2024,6,3)</f>
        <v>45446</v>
      </c>
      <c r="J372" s="1" t="s">
        <v>32</v>
      </c>
      <c r="K372" s="1" t="s">
        <v>125</v>
      </c>
    </row>
    <row r="373" spans="1:11">
      <c r="A373" s="1">
        <v>371</v>
      </c>
      <c r="B373" s="1" t="s">
        <v>1080</v>
      </c>
      <c r="C373" s="2" t="s">
        <v>1081</v>
      </c>
      <c r="D373" s="2" t="s">
        <v>1082</v>
      </c>
      <c r="E373" s="1" t="s">
        <v>1067</v>
      </c>
      <c r="F373" s="1" t="s">
        <v>1083</v>
      </c>
      <c r="G373" s="1" t="s">
        <v>162</v>
      </c>
      <c r="H373" s="3">
        <f>DATE(2024,10,9)</f>
        <v>45574</v>
      </c>
      <c r="I373" s="3">
        <f>DATE(2024,10,22)</f>
        <v>45587</v>
      </c>
      <c r="J373" s="1" t="s">
        <v>32</v>
      </c>
      <c r="K373" s="1" t="s">
        <v>90</v>
      </c>
    </row>
    <row r="374" spans="1:11">
      <c r="A374" s="1">
        <v>372</v>
      </c>
      <c r="B374" s="1" t="s">
        <v>2341</v>
      </c>
      <c r="C374" s="2" t="s">
        <v>2342</v>
      </c>
      <c r="D374" s="2" t="s">
        <v>13</v>
      </c>
      <c r="E374" s="1" t="s">
        <v>122</v>
      </c>
      <c r="F374" s="1" t="s">
        <v>2343</v>
      </c>
      <c r="G374" s="1" t="s">
        <v>2510</v>
      </c>
      <c r="H374" s="3">
        <f>DATE(2024,10,28)</f>
        <v>45593</v>
      </c>
      <c r="I374" s="3">
        <f>DATE(2024,10,23)</f>
        <v>45588</v>
      </c>
      <c r="J374" s="1" t="s">
        <v>32</v>
      </c>
      <c r="K374" s="1" t="s">
        <v>90</v>
      </c>
    </row>
    <row r="375" spans="1:11">
      <c r="A375" s="1">
        <v>373</v>
      </c>
      <c r="B375" s="1" t="s">
        <v>825</v>
      </c>
      <c r="C375" s="2" t="s">
        <v>826</v>
      </c>
      <c r="D375" s="2" t="s">
        <v>827</v>
      </c>
      <c r="E375" s="1" t="s">
        <v>705</v>
      </c>
      <c r="F375" s="1" t="s">
        <v>828</v>
      </c>
      <c r="G375" s="1" t="s">
        <v>2510</v>
      </c>
      <c r="H375" s="3">
        <f>DATE(2024,6,7)</f>
        <v>45450</v>
      </c>
      <c r="I375" s="3">
        <f>DATE(2024,6,10)</f>
        <v>45453</v>
      </c>
      <c r="J375" s="1" t="s">
        <v>32</v>
      </c>
      <c r="K375" s="1" t="s">
        <v>90</v>
      </c>
    </row>
    <row r="376" spans="1:11">
      <c r="A376" s="1">
        <v>374</v>
      </c>
      <c r="B376" s="1" t="s">
        <v>1400</v>
      </c>
      <c r="C376" s="2" t="s">
        <v>1401</v>
      </c>
      <c r="D376" s="2" t="s">
        <v>1402</v>
      </c>
      <c r="E376" s="1" t="s">
        <v>1067</v>
      </c>
      <c r="F376" s="1" t="s">
        <v>1403</v>
      </c>
      <c r="G376" s="1" t="s">
        <v>2510</v>
      </c>
      <c r="H376" s="3">
        <f>DATE(2024,4,26)</f>
        <v>45408</v>
      </c>
      <c r="I376" s="3">
        <f>DATE(2024,4,24)</f>
        <v>45406</v>
      </c>
      <c r="J376" s="1" t="s">
        <v>32</v>
      </c>
      <c r="K376" s="1" t="s">
        <v>90</v>
      </c>
    </row>
    <row r="377" spans="1:11">
      <c r="A377" s="1">
        <v>375</v>
      </c>
      <c r="B377" s="1" t="s">
        <v>782</v>
      </c>
      <c r="C377" s="2" t="s">
        <v>783</v>
      </c>
      <c r="D377" s="2" t="s">
        <v>13</v>
      </c>
      <c r="E377" s="1" t="s">
        <v>784</v>
      </c>
      <c r="F377" s="1" t="s">
        <v>785</v>
      </c>
      <c r="G377" s="1" t="s">
        <v>2510</v>
      </c>
      <c r="H377" s="3">
        <f>DATE(2024,7,1)</f>
        <v>45474</v>
      </c>
      <c r="I377" s="3">
        <f>DATE(2024,6,24)</f>
        <v>45467</v>
      </c>
      <c r="J377" s="1" t="s">
        <v>32</v>
      </c>
      <c r="K377" s="1" t="s">
        <v>90</v>
      </c>
    </row>
    <row r="378" spans="1:11">
      <c r="A378" s="1">
        <v>376</v>
      </c>
      <c r="B378" s="1" t="s">
        <v>1571</v>
      </c>
      <c r="C378" s="2" t="s">
        <v>1572</v>
      </c>
      <c r="D378" s="2" t="s">
        <v>1573</v>
      </c>
      <c r="E378" s="1" t="s">
        <v>1067</v>
      </c>
      <c r="F378" s="1" t="s">
        <v>1574</v>
      </c>
      <c r="G378" s="1" t="s">
        <v>31</v>
      </c>
      <c r="H378" s="3">
        <f>DATE(2024,9,11)</f>
        <v>45546</v>
      </c>
      <c r="I378" s="3">
        <f>DATE(2024,9,5)</f>
        <v>45540</v>
      </c>
      <c r="J378" s="1" t="s">
        <v>32</v>
      </c>
      <c r="K378" s="1" t="s">
        <v>90</v>
      </c>
    </row>
    <row r="379" spans="1:11">
      <c r="A379" s="1">
        <v>377</v>
      </c>
      <c r="B379" s="1" t="s">
        <v>2183</v>
      </c>
      <c r="C379" s="2" t="s">
        <v>2184</v>
      </c>
      <c r="D379" s="2" t="s">
        <v>13</v>
      </c>
      <c r="E379" s="1" t="s">
        <v>617</v>
      </c>
      <c r="F379" s="1" t="s">
        <v>2185</v>
      </c>
      <c r="G379" s="1" t="s">
        <v>2510</v>
      </c>
      <c r="H379" s="3">
        <f>DATE(2024,7,8)</f>
        <v>45481</v>
      </c>
      <c r="I379" s="3">
        <f>DATE(2024,8,26)</f>
        <v>45530</v>
      </c>
      <c r="J379" s="1" t="s">
        <v>32</v>
      </c>
      <c r="K379" s="1" t="s">
        <v>90</v>
      </c>
    </row>
    <row r="380" spans="1:11">
      <c r="A380" s="1">
        <v>378</v>
      </c>
      <c r="B380" s="1" t="s">
        <v>2431</v>
      </c>
      <c r="C380" s="2" t="s">
        <v>2432</v>
      </c>
      <c r="D380" s="2" t="s">
        <v>13</v>
      </c>
      <c r="E380" s="1" t="s">
        <v>2433</v>
      </c>
      <c r="F380" s="1" t="s">
        <v>2434</v>
      </c>
      <c r="G380" s="1" t="s">
        <v>2510</v>
      </c>
      <c r="H380" s="3">
        <f>DATE(2024,9,5)</f>
        <v>45540</v>
      </c>
      <c r="I380" s="3">
        <f>DATE(2024,8,23)</f>
        <v>45527</v>
      </c>
      <c r="J380" s="1" t="s">
        <v>32</v>
      </c>
      <c r="K380" s="1" t="s">
        <v>90</v>
      </c>
    </row>
    <row r="381" spans="1:11">
      <c r="A381" s="1">
        <v>379</v>
      </c>
      <c r="B381" s="1" t="s">
        <v>2435</v>
      </c>
      <c r="C381" s="2" t="s">
        <v>2436</v>
      </c>
      <c r="D381" s="2" t="s">
        <v>13</v>
      </c>
      <c r="E381" s="1" t="s">
        <v>2433</v>
      </c>
      <c r="F381" s="1" t="s">
        <v>2437</v>
      </c>
      <c r="G381" s="1" t="s">
        <v>2510</v>
      </c>
      <c r="H381" s="3">
        <f>DATE(2024,4,10)</f>
        <v>45392</v>
      </c>
      <c r="I381" s="3">
        <f>DATE(2024,3,27)</f>
        <v>45378</v>
      </c>
      <c r="J381" s="1" t="s">
        <v>32</v>
      </c>
      <c r="K381" s="1" t="s">
        <v>90</v>
      </c>
    </row>
    <row r="382" spans="1:11">
      <c r="A382" s="1">
        <v>380</v>
      </c>
      <c r="B382" s="1" t="s">
        <v>2486</v>
      </c>
      <c r="C382" s="2" t="s">
        <v>2487</v>
      </c>
      <c r="D382" s="2" t="s">
        <v>13</v>
      </c>
      <c r="E382" s="1" t="s">
        <v>2488</v>
      </c>
      <c r="F382" s="1" t="s">
        <v>2489</v>
      </c>
      <c r="G382" s="1" t="s">
        <v>31</v>
      </c>
      <c r="H382" s="3">
        <f>DATE(2024,3,7)</f>
        <v>45358</v>
      </c>
      <c r="I382" s="3">
        <f>DATE(2024,3,18)</f>
        <v>45369</v>
      </c>
      <c r="J382" s="1" t="s">
        <v>32</v>
      </c>
      <c r="K382" s="1" t="s">
        <v>90</v>
      </c>
    </row>
    <row r="383" spans="1:11">
      <c r="A383" s="1">
        <v>381</v>
      </c>
      <c r="B383" s="1" t="s">
        <v>1084</v>
      </c>
      <c r="C383" s="2" t="s">
        <v>1085</v>
      </c>
      <c r="D383" s="2" t="s">
        <v>1086</v>
      </c>
      <c r="E383" s="1" t="s">
        <v>1088</v>
      </c>
      <c r="F383" s="1" t="s">
        <v>1089</v>
      </c>
      <c r="G383" s="1" t="s">
        <v>31</v>
      </c>
      <c r="H383" s="3">
        <f>DATE(2024,7,10)</f>
        <v>45483</v>
      </c>
      <c r="I383" s="3">
        <f>DATE(2024,8,8)</f>
        <v>45512</v>
      </c>
      <c r="J383" s="1" t="s">
        <v>32</v>
      </c>
      <c r="K383" s="1" t="s">
        <v>90</v>
      </c>
    </row>
    <row r="384" spans="1:11">
      <c r="A384" s="1">
        <v>382</v>
      </c>
      <c r="B384" s="1" t="s">
        <v>1597</v>
      </c>
      <c r="C384" s="2" t="s">
        <v>1598</v>
      </c>
      <c r="D384" s="2" t="s">
        <v>1599</v>
      </c>
      <c r="E384" s="1" t="s">
        <v>1067</v>
      </c>
      <c r="F384" s="1" t="s">
        <v>1600</v>
      </c>
      <c r="G384" s="1" t="s">
        <v>2510</v>
      </c>
      <c r="H384" s="3">
        <f>DATE(2024,7,10)</f>
        <v>45483</v>
      </c>
      <c r="I384" s="3">
        <f>DATE(2024,7,5)</f>
        <v>45478</v>
      </c>
      <c r="J384" s="1" t="s">
        <v>32</v>
      </c>
      <c r="K384" s="1" t="s">
        <v>90</v>
      </c>
    </row>
    <row r="385" spans="1:11">
      <c r="A385" s="1">
        <v>383</v>
      </c>
      <c r="B385" s="1" t="s">
        <v>1311</v>
      </c>
      <c r="C385" s="2" t="s">
        <v>1312</v>
      </c>
      <c r="D385" s="2" t="s">
        <v>1313</v>
      </c>
      <c r="E385" s="1" t="s">
        <v>1314</v>
      </c>
      <c r="F385" s="1" t="s">
        <v>1315</v>
      </c>
      <c r="G385" s="1" t="s">
        <v>45</v>
      </c>
      <c r="H385" s="3">
        <f>DATE(2024,2,13)</f>
        <v>45335</v>
      </c>
      <c r="I385" s="3">
        <f>DATE(2024,9,12)</f>
        <v>45547</v>
      </c>
      <c r="J385" s="1" t="s">
        <v>32</v>
      </c>
      <c r="K385" s="1" t="s">
        <v>90</v>
      </c>
    </row>
    <row r="386" spans="1:11">
      <c r="A386" s="1">
        <v>384</v>
      </c>
      <c r="B386" s="1" t="s">
        <v>183</v>
      </c>
      <c r="C386" s="2" t="s">
        <v>184</v>
      </c>
      <c r="D386" s="2" t="s">
        <v>185</v>
      </c>
      <c r="E386" s="1" t="s">
        <v>186</v>
      </c>
      <c r="F386" s="1" t="s">
        <v>187</v>
      </c>
      <c r="G386" s="1" t="s">
        <v>83</v>
      </c>
      <c r="H386" s="3">
        <f>DATE(2024,7,29)</f>
        <v>45502</v>
      </c>
      <c r="I386" s="3">
        <f>DATE(2024,8,27)</f>
        <v>45531</v>
      </c>
      <c r="J386" s="1" t="s">
        <v>32</v>
      </c>
      <c r="K386" s="1" t="s">
        <v>90</v>
      </c>
    </row>
    <row r="387" spans="1:11">
      <c r="A387" s="1">
        <v>385</v>
      </c>
      <c r="B387" s="1" t="s">
        <v>2098</v>
      </c>
      <c r="C387" s="2" t="s">
        <v>2099</v>
      </c>
      <c r="D387" s="2" t="s">
        <v>13</v>
      </c>
      <c r="E387" s="1" t="s">
        <v>595</v>
      </c>
      <c r="F387" s="1" t="s">
        <v>2100</v>
      </c>
      <c r="G387" s="1" t="s">
        <v>2510</v>
      </c>
      <c r="H387" s="3">
        <f>DATE(2024,7,17)</f>
        <v>45490</v>
      </c>
      <c r="I387" s="3">
        <f>DATE(2024,8,29)</f>
        <v>45533</v>
      </c>
      <c r="J387" s="1" t="s">
        <v>32</v>
      </c>
      <c r="K387" s="1" t="s">
        <v>90</v>
      </c>
    </row>
    <row r="388" spans="1:11">
      <c r="A388" s="1">
        <v>386</v>
      </c>
      <c r="B388" s="1" t="s">
        <v>1432</v>
      </c>
      <c r="C388" s="2" t="s">
        <v>1433</v>
      </c>
      <c r="D388" s="2" t="s">
        <v>13</v>
      </c>
      <c r="E388" s="1" t="s">
        <v>1434</v>
      </c>
      <c r="F388" s="1" t="s">
        <v>1435</v>
      </c>
      <c r="G388" s="1" t="s">
        <v>2510</v>
      </c>
      <c r="H388" s="3">
        <f>DATE(2024,2,10)</f>
        <v>45332</v>
      </c>
      <c r="I388" s="3">
        <f>DATE(2024,1,31)</f>
        <v>45322</v>
      </c>
      <c r="J388" s="1" t="s">
        <v>32</v>
      </c>
      <c r="K388" s="1" t="s">
        <v>90</v>
      </c>
    </row>
    <row r="389" spans="1:11">
      <c r="A389" s="1">
        <v>387</v>
      </c>
      <c r="B389" s="1" t="s">
        <v>85</v>
      </c>
      <c r="C389" s="2" t="s">
        <v>86</v>
      </c>
      <c r="D389" s="2" t="s">
        <v>87</v>
      </c>
      <c r="E389" s="1" t="s">
        <v>88</v>
      </c>
      <c r="F389" s="1" t="s">
        <v>89</v>
      </c>
      <c r="G389" s="1" t="s">
        <v>31</v>
      </c>
      <c r="H389" s="3">
        <f>DATE(2024,8,30)</f>
        <v>45534</v>
      </c>
      <c r="I389" s="3">
        <f>DATE(2024,9,26)</f>
        <v>45561</v>
      </c>
      <c r="J389" s="1" t="s">
        <v>32</v>
      </c>
      <c r="K389" s="1" t="s">
        <v>90</v>
      </c>
    </row>
    <row r="390" spans="1:11">
      <c r="A390" s="1">
        <v>388</v>
      </c>
      <c r="B390" s="1" t="s">
        <v>1404</v>
      </c>
      <c r="C390" s="2" t="s">
        <v>1405</v>
      </c>
      <c r="D390" s="2" t="s">
        <v>13</v>
      </c>
      <c r="E390" s="1" t="s">
        <v>1067</v>
      </c>
      <c r="F390" s="1" t="s">
        <v>1315</v>
      </c>
      <c r="G390" s="1" t="s">
        <v>2510</v>
      </c>
      <c r="H390" s="3">
        <f>DATE(2024,3,20)</f>
        <v>45371</v>
      </c>
      <c r="I390" s="3">
        <f>DATE(2024,3,22)</f>
        <v>45373</v>
      </c>
      <c r="J390" s="1" t="s">
        <v>32</v>
      </c>
      <c r="K390" s="1" t="s">
        <v>90</v>
      </c>
    </row>
    <row r="391" spans="1:11">
      <c r="A391" s="1">
        <v>389</v>
      </c>
      <c r="B391" s="1" t="s">
        <v>588</v>
      </c>
      <c r="C391" s="2" t="s">
        <v>589</v>
      </c>
      <c r="D391" s="2" t="s">
        <v>590</v>
      </c>
      <c r="E391" s="1" t="s">
        <v>591</v>
      </c>
      <c r="F391" s="1" t="s">
        <v>592</v>
      </c>
      <c r="G391" s="1" t="s">
        <v>45</v>
      </c>
      <c r="H391" s="3">
        <f>DATE(2024,8,12)</f>
        <v>45516</v>
      </c>
      <c r="I391" s="3">
        <f>DATE(2024,8,29)</f>
        <v>45533</v>
      </c>
      <c r="J391" s="1" t="s">
        <v>32</v>
      </c>
      <c r="K391" s="1" t="s">
        <v>90</v>
      </c>
    </row>
    <row r="392" spans="1:11">
      <c r="A392" s="1">
        <v>390</v>
      </c>
      <c r="B392" s="1" t="s">
        <v>1149</v>
      </c>
      <c r="C392" s="2" t="s">
        <v>1150</v>
      </c>
      <c r="D392" s="2" t="s">
        <v>13</v>
      </c>
      <c r="E392" s="1" t="s">
        <v>1151</v>
      </c>
      <c r="F392" s="1" t="s">
        <v>1152</v>
      </c>
      <c r="G392" s="1" t="s">
        <v>45</v>
      </c>
      <c r="H392" s="3">
        <f>DATE(2024,1,30)</f>
        <v>45321</v>
      </c>
      <c r="I392" s="3">
        <f>DATE(2024,3,18)</f>
        <v>45369</v>
      </c>
      <c r="J392" s="1" t="s">
        <v>32</v>
      </c>
      <c r="K392" s="1" t="s">
        <v>90</v>
      </c>
    </row>
    <row r="393" spans="1:11">
      <c r="A393" s="1">
        <v>391</v>
      </c>
      <c r="B393" s="1" t="s">
        <v>525</v>
      </c>
      <c r="C393" s="2" t="s">
        <v>526</v>
      </c>
      <c r="D393" s="2" t="s">
        <v>527</v>
      </c>
      <c r="E393" s="1" t="s">
        <v>528</v>
      </c>
      <c r="F393" s="1" t="s">
        <v>529</v>
      </c>
      <c r="G393" s="1" t="s">
        <v>2510</v>
      </c>
      <c r="H393" s="3">
        <f>DATE(2023,10,30)</f>
        <v>45229</v>
      </c>
      <c r="I393" s="3">
        <f>DATE(2024,7,4)</f>
        <v>45477</v>
      </c>
      <c r="J393" s="1" t="s">
        <v>32</v>
      </c>
      <c r="K393" s="1" t="s">
        <v>90</v>
      </c>
    </row>
    <row r="394" spans="1:11">
      <c r="A394" s="1">
        <v>392</v>
      </c>
      <c r="B394" s="1" t="s">
        <v>2133</v>
      </c>
      <c r="C394" s="2" t="s">
        <v>2134</v>
      </c>
      <c r="D394" s="2" t="s">
        <v>2135</v>
      </c>
      <c r="E394" s="1" t="s">
        <v>415</v>
      </c>
      <c r="F394" s="1" t="s">
        <v>2136</v>
      </c>
      <c r="G394" s="1" t="s">
        <v>31</v>
      </c>
      <c r="H394" s="3">
        <f>DATE(2024,4,30)</f>
        <v>45412</v>
      </c>
      <c r="I394" s="3">
        <f>DATE(2024,6,14)</f>
        <v>45457</v>
      </c>
      <c r="J394" s="1" t="s">
        <v>32</v>
      </c>
      <c r="K394" s="1" t="s">
        <v>2137</v>
      </c>
    </row>
    <row r="395" spans="1:11">
      <c r="A395" s="1">
        <v>393</v>
      </c>
      <c r="B395" s="1" t="s">
        <v>2344</v>
      </c>
      <c r="C395" s="2" t="s">
        <v>2345</v>
      </c>
      <c r="D395" s="2" t="s">
        <v>13</v>
      </c>
      <c r="E395" s="1" t="s">
        <v>122</v>
      </c>
      <c r="F395" s="1" t="s">
        <v>2346</v>
      </c>
      <c r="G395" s="1" t="s">
        <v>2510</v>
      </c>
      <c r="H395" s="3">
        <f>DATE(2024,10,31)</f>
        <v>45596</v>
      </c>
      <c r="I395" s="3">
        <f>DATE(2024,10,23)</f>
        <v>45588</v>
      </c>
      <c r="J395" s="1" t="s">
        <v>32</v>
      </c>
      <c r="K395" s="1" t="s">
        <v>2137</v>
      </c>
    </row>
    <row r="396" spans="1:11">
      <c r="A396" s="1">
        <v>394</v>
      </c>
      <c r="B396" s="1" t="s">
        <v>1517</v>
      </c>
      <c r="C396" s="2" t="s">
        <v>1518</v>
      </c>
      <c r="D396" s="2" t="s">
        <v>13</v>
      </c>
      <c r="E396" s="1" t="s">
        <v>1519</v>
      </c>
      <c r="F396" s="1" t="s">
        <v>1520</v>
      </c>
      <c r="G396" s="1" t="s">
        <v>2510</v>
      </c>
      <c r="H396" s="3">
        <f>DATE(2024,3,30)</f>
        <v>45381</v>
      </c>
      <c r="I396" s="3">
        <f>DATE(2024,4,25)</f>
        <v>45407</v>
      </c>
      <c r="J396" s="1" t="s">
        <v>32</v>
      </c>
      <c r="K396" s="1" t="s">
        <v>33</v>
      </c>
    </row>
    <row r="397" spans="1:11">
      <c r="A397" s="1">
        <v>395</v>
      </c>
      <c r="B397" s="1" t="s">
        <v>2347</v>
      </c>
      <c r="C397" s="2" t="s">
        <v>2348</v>
      </c>
      <c r="D397" s="2" t="s">
        <v>13</v>
      </c>
      <c r="E397" s="1" t="s">
        <v>122</v>
      </c>
      <c r="F397" s="1" t="s">
        <v>2349</v>
      </c>
      <c r="G397" s="1" t="s">
        <v>2510</v>
      </c>
      <c r="H397" s="3">
        <f>DATE(2024,8,5)</f>
        <v>45509</v>
      </c>
      <c r="I397" s="3">
        <f>DATE(2024,7,29)</f>
        <v>45502</v>
      </c>
      <c r="J397" s="1" t="s">
        <v>32</v>
      </c>
      <c r="K397" s="1" t="s">
        <v>33</v>
      </c>
    </row>
    <row r="398" spans="1:11">
      <c r="A398" s="1">
        <v>396</v>
      </c>
      <c r="B398" s="1" t="s">
        <v>2350</v>
      </c>
      <c r="C398" s="2" t="s">
        <v>2351</v>
      </c>
      <c r="D398" s="2" t="s">
        <v>13</v>
      </c>
      <c r="E398" s="1" t="s">
        <v>122</v>
      </c>
      <c r="F398" s="1" t="s">
        <v>2352</v>
      </c>
      <c r="G398" s="1" t="s">
        <v>2510</v>
      </c>
      <c r="H398" s="3">
        <f>DATE(2024,8,16)</f>
        <v>45520</v>
      </c>
      <c r="I398" s="3">
        <f>DATE(2024,10,8)</f>
        <v>45573</v>
      </c>
      <c r="J398" s="1" t="s">
        <v>32</v>
      </c>
      <c r="K398" s="1" t="s">
        <v>33</v>
      </c>
    </row>
    <row r="399" spans="1:11">
      <c r="A399" s="1">
        <v>397</v>
      </c>
      <c r="B399" s="1" t="s">
        <v>2353</v>
      </c>
      <c r="C399" s="2" t="s">
        <v>2354</v>
      </c>
      <c r="D399" s="2" t="s">
        <v>13</v>
      </c>
      <c r="E399" s="1" t="s">
        <v>122</v>
      </c>
      <c r="F399" s="1" t="s">
        <v>2355</v>
      </c>
      <c r="G399" s="1" t="s">
        <v>2510</v>
      </c>
      <c r="H399" s="3">
        <f>DATE(2024,8,30)</f>
        <v>45534</v>
      </c>
      <c r="I399" s="3">
        <f>DATE(2024,8,27)</f>
        <v>45531</v>
      </c>
      <c r="J399" s="1" t="s">
        <v>32</v>
      </c>
      <c r="K399" s="1" t="s">
        <v>33</v>
      </c>
    </row>
    <row r="400" spans="1:11">
      <c r="A400" s="1">
        <v>398</v>
      </c>
      <c r="B400" s="1" t="s">
        <v>2356</v>
      </c>
      <c r="C400" s="2" t="s">
        <v>2357</v>
      </c>
      <c r="D400" s="2" t="s">
        <v>13</v>
      </c>
      <c r="E400" s="1" t="s">
        <v>122</v>
      </c>
      <c r="F400" s="1" t="s">
        <v>2358</v>
      </c>
      <c r="G400" s="1" t="s">
        <v>2510</v>
      </c>
      <c r="H400" s="3">
        <f>DATE(2024,5,20)</f>
        <v>45432</v>
      </c>
      <c r="I400" s="3">
        <f>DATE(2024,5,21)</f>
        <v>45433</v>
      </c>
      <c r="J400" s="1" t="s">
        <v>32</v>
      </c>
      <c r="K400" s="1" t="s">
        <v>33</v>
      </c>
    </row>
    <row r="401" spans="1:11">
      <c r="A401" s="1">
        <v>399</v>
      </c>
      <c r="B401" s="1" t="s">
        <v>441</v>
      </c>
      <c r="C401" s="2" t="s">
        <v>442</v>
      </c>
      <c r="D401" s="2" t="s">
        <v>443</v>
      </c>
      <c r="E401" s="1" t="s">
        <v>444</v>
      </c>
      <c r="F401" s="1" t="s">
        <v>445</v>
      </c>
      <c r="G401" s="1" t="s">
        <v>2510</v>
      </c>
      <c r="H401" s="3">
        <f>DATE(2024,6,26)</f>
        <v>45469</v>
      </c>
      <c r="I401" s="3">
        <f>DATE(2024,10,17)</f>
        <v>45582</v>
      </c>
      <c r="J401" s="1" t="s">
        <v>32</v>
      </c>
      <c r="K401" s="1" t="s">
        <v>33</v>
      </c>
    </row>
    <row r="402" spans="1:11">
      <c r="A402" s="1">
        <v>400</v>
      </c>
      <c r="B402" s="1" t="s">
        <v>427</v>
      </c>
      <c r="C402" s="2" t="s">
        <v>428</v>
      </c>
      <c r="D402" s="2" t="s">
        <v>429</v>
      </c>
      <c r="E402" s="1" t="s">
        <v>430</v>
      </c>
      <c r="F402" s="1" t="s">
        <v>431</v>
      </c>
      <c r="G402" s="1" t="s">
        <v>2510</v>
      </c>
      <c r="H402" s="3">
        <f>DATE(2023,12,4)</f>
        <v>45264</v>
      </c>
      <c r="I402" s="3">
        <f>DATE(2024,2,14)</f>
        <v>45336</v>
      </c>
      <c r="J402" s="1" t="s">
        <v>32</v>
      </c>
      <c r="K402" s="1" t="s">
        <v>33</v>
      </c>
    </row>
    <row r="403" spans="1:11">
      <c r="A403" s="1">
        <v>401</v>
      </c>
      <c r="B403" s="1" t="s">
        <v>2359</v>
      </c>
      <c r="C403" s="2" t="s">
        <v>2360</v>
      </c>
      <c r="D403" s="2" t="s">
        <v>13</v>
      </c>
      <c r="E403" s="1" t="s">
        <v>122</v>
      </c>
      <c r="F403" s="1" t="s">
        <v>2361</v>
      </c>
      <c r="G403" s="1" t="s">
        <v>2510</v>
      </c>
      <c r="H403" s="3">
        <f>DATE(2024,9,27)</f>
        <v>45562</v>
      </c>
      <c r="I403" s="3">
        <f>DATE(2024,9,24)</f>
        <v>45559</v>
      </c>
      <c r="J403" s="1" t="s">
        <v>32</v>
      </c>
      <c r="K403" s="1" t="s">
        <v>33</v>
      </c>
    </row>
    <row r="404" spans="1:11">
      <c r="A404" s="1">
        <v>402</v>
      </c>
      <c r="B404" s="1" t="s">
        <v>2389</v>
      </c>
      <c r="C404" s="2" t="s">
        <v>2390</v>
      </c>
      <c r="D404" s="2" t="s">
        <v>13</v>
      </c>
      <c r="E404" s="1" t="s">
        <v>902</v>
      </c>
      <c r="F404" s="1" t="s">
        <v>2391</v>
      </c>
      <c r="G404" s="1" t="s">
        <v>2510</v>
      </c>
      <c r="H404" s="3">
        <f>DATE(2024,6,14)</f>
        <v>45457</v>
      </c>
      <c r="I404" s="3">
        <f>DATE(2024,7,22)</f>
        <v>45495</v>
      </c>
      <c r="J404" s="1" t="s">
        <v>32</v>
      </c>
      <c r="K404" s="1" t="s">
        <v>33</v>
      </c>
    </row>
    <row r="405" spans="1:11">
      <c r="A405" s="1">
        <v>403</v>
      </c>
      <c r="B405" s="1" t="s">
        <v>2138</v>
      </c>
      <c r="C405" s="2" t="s">
        <v>2139</v>
      </c>
      <c r="D405" s="2" t="s">
        <v>13</v>
      </c>
      <c r="E405" s="1" t="s">
        <v>1002</v>
      </c>
      <c r="F405" s="1" t="s">
        <v>2140</v>
      </c>
      <c r="G405" s="1" t="s">
        <v>31</v>
      </c>
      <c r="H405" s="3">
        <f>DATE(2007,7,25)</f>
        <v>39288</v>
      </c>
      <c r="I405" s="3">
        <f>DATE(2015,11,20)</f>
        <v>42328</v>
      </c>
      <c r="J405" s="1" t="s">
        <v>32</v>
      </c>
      <c r="K405" s="1" t="s">
        <v>33</v>
      </c>
    </row>
    <row r="406" spans="1:11">
      <c r="A406" s="1">
        <v>404</v>
      </c>
      <c r="B406" s="1" t="s">
        <v>26</v>
      </c>
      <c r="C406" s="2" t="s">
        <v>27</v>
      </c>
      <c r="D406" s="2" t="s">
        <v>28</v>
      </c>
      <c r="E406" s="1" t="s">
        <v>29</v>
      </c>
      <c r="F406" s="1" t="s">
        <v>30</v>
      </c>
      <c r="G406" s="1" t="s">
        <v>31</v>
      </c>
      <c r="H406" s="3">
        <f>DATE(2024,5,29)</f>
        <v>45441</v>
      </c>
      <c r="I406" s="3">
        <f>DATE(2024,7,22)</f>
        <v>45495</v>
      </c>
      <c r="J406" s="1" t="s">
        <v>32</v>
      </c>
      <c r="K406" s="1" t="s">
        <v>33</v>
      </c>
    </row>
    <row r="407" spans="1:11">
      <c r="A407" s="1">
        <v>405</v>
      </c>
      <c r="B407" s="1" t="s">
        <v>674</v>
      </c>
      <c r="C407" s="2" t="s">
        <v>675</v>
      </c>
      <c r="D407" s="2" t="s">
        <v>13</v>
      </c>
      <c r="E407" s="1" t="s">
        <v>676</v>
      </c>
      <c r="F407" s="1" t="s">
        <v>677</v>
      </c>
      <c r="G407" s="1" t="s">
        <v>678</v>
      </c>
      <c r="H407" s="4" t="s">
        <v>13</v>
      </c>
      <c r="I407" s="3">
        <f>DATE(2024,7,11)</f>
        <v>45484</v>
      </c>
      <c r="J407" s="1" t="s">
        <v>32</v>
      </c>
      <c r="K407" s="1" t="s">
        <v>33</v>
      </c>
    </row>
    <row r="408" spans="1:11">
      <c r="A408" s="1">
        <v>406</v>
      </c>
      <c r="B408" s="1" t="s">
        <v>2091</v>
      </c>
      <c r="C408" s="2" t="s">
        <v>2092</v>
      </c>
      <c r="D408" s="2" t="s">
        <v>13</v>
      </c>
      <c r="E408" s="1" t="s">
        <v>885</v>
      </c>
      <c r="F408" s="1" t="s">
        <v>2093</v>
      </c>
      <c r="G408" s="1" t="s">
        <v>31</v>
      </c>
      <c r="H408" s="3">
        <f>DATE(2024,3,1)</f>
        <v>45352</v>
      </c>
      <c r="I408" s="3">
        <f>DATE(2024,3,29)</f>
        <v>45380</v>
      </c>
      <c r="J408" s="1" t="s">
        <v>32</v>
      </c>
      <c r="K408" s="1" t="s">
        <v>33</v>
      </c>
    </row>
    <row r="409" spans="1:11">
      <c r="A409" s="1">
        <v>407</v>
      </c>
      <c r="B409" s="1" t="s">
        <v>2362</v>
      </c>
      <c r="C409" s="2" t="s">
        <v>2363</v>
      </c>
      <c r="D409" s="2" t="s">
        <v>13</v>
      </c>
      <c r="E409" s="1" t="s">
        <v>122</v>
      </c>
      <c r="F409" s="1" t="s">
        <v>2364</v>
      </c>
      <c r="G409" s="1" t="s">
        <v>2510</v>
      </c>
      <c r="H409" s="3">
        <f>DATE(2024,9,13)</f>
        <v>45548</v>
      </c>
      <c r="I409" s="3">
        <f>DATE(2024,9,10)</f>
        <v>45545</v>
      </c>
      <c r="J409" s="1" t="s">
        <v>32</v>
      </c>
      <c r="K409" s="1" t="s">
        <v>692</v>
      </c>
    </row>
    <row r="410" spans="1:11">
      <c r="A410" s="1">
        <v>408</v>
      </c>
      <c r="B410" s="1" t="s">
        <v>1804</v>
      </c>
      <c r="C410" s="2" t="s">
        <v>1805</v>
      </c>
      <c r="D410" s="2" t="s">
        <v>13</v>
      </c>
      <c r="E410" s="1" t="s">
        <v>1806</v>
      </c>
      <c r="F410" s="1" t="s">
        <v>1807</v>
      </c>
      <c r="G410" s="1" t="s">
        <v>2510</v>
      </c>
      <c r="H410" s="3">
        <f>DATE(2023,5,4)</f>
        <v>45050</v>
      </c>
      <c r="I410" s="3">
        <f>DATE(2024,2,13)</f>
        <v>45335</v>
      </c>
      <c r="J410" s="1" t="s">
        <v>32</v>
      </c>
      <c r="K410" s="1" t="s">
        <v>692</v>
      </c>
    </row>
    <row r="411" spans="1:11">
      <c r="A411" s="1">
        <v>409</v>
      </c>
      <c r="B411" s="1" t="s">
        <v>839</v>
      </c>
      <c r="C411" s="2" t="s">
        <v>840</v>
      </c>
      <c r="D411" s="2" t="s">
        <v>13</v>
      </c>
      <c r="E411" s="1" t="s">
        <v>841</v>
      </c>
      <c r="F411" s="1" t="s">
        <v>842</v>
      </c>
      <c r="G411" s="1" t="s">
        <v>2510</v>
      </c>
      <c r="H411" s="3">
        <f>DATE(2024,7,25)</f>
        <v>45498</v>
      </c>
      <c r="I411" s="3">
        <f>DATE(2024,9,20)</f>
        <v>45555</v>
      </c>
      <c r="J411" s="1" t="s">
        <v>32</v>
      </c>
      <c r="K411" s="1" t="s">
        <v>692</v>
      </c>
    </row>
    <row r="412" spans="1:11">
      <c r="A412" s="1">
        <v>410</v>
      </c>
      <c r="B412" s="1" t="s">
        <v>689</v>
      </c>
      <c r="C412" s="2" t="s">
        <v>690</v>
      </c>
      <c r="D412" s="2" t="s">
        <v>13</v>
      </c>
      <c r="E412" s="1" t="s">
        <v>191</v>
      </c>
      <c r="F412" s="1" t="s">
        <v>691</v>
      </c>
      <c r="G412" s="1" t="s">
        <v>2510</v>
      </c>
      <c r="H412" s="3">
        <f>DATE(2024,8,28)</f>
        <v>45532</v>
      </c>
      <c r="I412" s="3">
        <f>DATE(2024,9,23)</f>
        <v>45558</v>
      </c>
      <c r="J412" s="1" t="s">
        <v>32</v>
      </c>
      <c r="K412" s="1" t="s">
        <v>692</v>
      </c>
    </row>
    <row r="413" spans="1:11">
      <c r="A413" s="1">
        <v>411</v>
      </c>
      <c r="B413" s="1" t="s">
        <v>1107</v>
      </c>
      <c r="C413" s="2" t="s">
        <v>1108</v>
      </c>
      <c r="D413" s="2" t="s">
        <v>13</v>
      </c>
      <c r="E413" s="1" t="s">
        <v>980</v>
      </c>
      <c r="F413" s="1" t="s">
        <v>1109</v>
      </c>
      <c r="G413" s="1" t="s">
        <v>2510</v>
      </c>
      <c r="H413" s="3">
        <f>DATE(2024,6,14)</f>
        <v>45457</v>
      </c>
      <c r="I413" s="3">
        <f>DATE(2024,7,5)</f>
        <v>45478</v>
      </c>
      <c r="J413" s="1" t="s">
        <v>32</v>
      </c>
      <c r="K413" s="1" t="s">
        <v>692</v>
      </c>
    </row>
    <row r="414" spans="1:11">
      <c r="A414" s="1">
        <v>412</v>
      </c>
      <c r="B414" s="1" t="s">
        <v>2365</v>
      </c>
      <c r="C414" s="2" t="s">
        <v>2366</v>
      </c>
      <c r="D414" s="2" t="s">
        <v>13</v>
      </c>
      <c r="E414" s="1" t="s">
        <v>122</v>
      </c>
      <c r="F414" s="1" t="s">
        <v>2367</v>
      </c>
      <c r="G414" s="1" t="s">
        <v>2510</v>
      </c>
      <c r="H414" s="3">
        <f>DATE(2024,8,23)</f>
        <v>45527</v>
      </c>
      <c r="I414" s="3">
        <f>DATE(2024,8,19)</f>
        <v>45523</v>
      </c>
      <c r="J414" s="1" t="s">
        <v>32</v>
      </c>
      <c r="K414" s="1" t="s">
        <v>692</v>
      </c>
    </row>
    <row r="415" spans="1:11">
      <c r="A415" s="1">
        <v>413</v>
      </c>
      <c r="B415" s="1" t="s">
        <v>707</v>
      </c>
      <c r="C415" s="2" t="s">
        <v>708</v>
      </c>
      <c r="D415" s="2" t="s">
        <v>709</v>
      </c>
      <c r="E415" s="1" t="s">
        <v>710</v>
      </c>
      <c r="F415" s="1" t="s">
        <v>711</v>
      </c>
      <c r="G415" s="1" t="s">
        <v>2510</v>
      </c>
      <c r="H415" s="3">
        <f>DATE(2024,9,2)</f>
        <v>45537</v>
      </c>
      <c r="I415" s="3">
        <f>DATE(2024,9,25)</f>
        <v>45560</v>
      </c>
      <c r="J415" s="1" t="s">
        <v>32</v>
      </c>
      <c r="K415" s="1" t="s">
        <v>692</v>
      </c>
    </row>
    <row r="416" spans="1:11">
      <c r="A416" s="1">
        <v>414</v>
      </c>
      <c r="B416" s="1" t="s">
        <v>2368</v>
      </c>
      <c r="C416" s="2" t="s">
        <v>2369</v>
      </c>
      <c r="D416" s="2" t="s">
        <v>13</v>
      </c>
      <c r="E416" s="1" t="s">
        <v>122</v>
      </c>
      <c r="F416" s="1" t="s">
        <v>2370</v>
      </c>
      <c r="G416" s="1" t="s">
        <v>2510</v>
      </c>
      <c r="H416" s="3">
        <f>DATE(2024,10,30)</f>
        <v>45595</v>
      </c>
      <c r="I416" s="3">
        <f>DATE(2024,10,23)</f>
        <v>45588</v>
      </c>
      <c r="J416" s="1" t="s">
        <v>32</v>
      </c>
      <c r="K416" s="1" t="s">
        <v>692</v>
      </c>
    </row>
    <row r="417" spans="1:11">
      <c r="A417" s="1">
        <v>415</v>
      </c>
      <c r="B417" s="1" t="s">
        <v>1045</v>
      </c>
      <c r="C417" s="2" t="s">
        <v>1046</v>
      </c>
      <c r="D417" s="2" t="s">
        <v>13</v>
      </c>
      <c r="E417" s="1" t="s">
        <v>1047</v>
      </c>
      <c r="F417" s="1" t="s">
        <v>1048</v>
      </c>
      <c r="G417" s="1" t="s">
        <v>2510</v>
      </c>
      <c r="H417" s="3">
        <f>DATE(2024,8,30)</f>
        <v>45534</v>
      </c>
      <c r="I417" s="3">
        <f>DATE(2024,10,14)</f>
        <v>45579</v>
      </c>
      <c r="J417" s="1" t="s">
        <v>32</v>
      </c>
      <c r="K417" s="1" t="s">
        <v>692</v>
      </c>
    </row>
    <row r="418" spans="1:11">
      <c r="A418" s="1">
        <v>416</v>
      </c>
      <c r="B418" s="1" t="s">
        <v>341</v>
      </c>
      <c r="C418" s="2" t="s">
        <v>342</v>
      </c>
      <c r="D418" s="2" t="s">
        <v>343</v>
      </c>
      <c r="E418" s="1" t="s">
        <v>303</v>
      </c>
      <c r="F418" s="1" t="s">
        <v>344</v>
      </c>
      <c r="G418" s="1" t="s">
        <v>144</v>
      </c>
      <c r="H418" s="3">
        <f>DATE(2024,8,19)</f>
        <v>45523</v>
      </c>
      <c r="I418" s="3">
        <f>DATE(2024,8,27)</f>
        <v>45531</v>
      </c>
      <c r="J418" s="1" t="s">
        <v>32</v>
      </c>
      <c r="K418" s="1" t="s">
        <v>305</v>
      </c>
    </row>
    <row r="419" spans="1:11">
      <c r="A419" s="1">
        <v>417</v>
      </c>
      <c r="B419" s="1" t="s">
        <v>593</v>
      </c>
      <c r="C419" s="2" t="s">
        <v>594</v>
      </c>
      <c r="D419" s="2" t="s">
        <v>13</v>
      </c>
      <c r="E419" s="1" t="s">
        <v>595</v>
      </c>
      <c r="F419" s="1" t="s">
        <v>596</v>
      </c>
      <c r="G419" s="1" t="s">
        <v>2510</v>
      </c>
      <c r="H419" s="3">
        <f>DATE(2024,9,1)</f>
        <v>45536</v>
      </c>
      <c r="I419" s="3">
        <f>DATE(2024,10,7)</f>
        <v>45572</v>
      </c>
      <c r="J419" s="1" t="s">
        <v>32</v>
      </c>
      <c r="K419" s="1" t="s">
        <v>305</v>
      </c>
    </row>
    <row r="420" spans="1:11">
      <c r="A420" s="1">
        <v>418</v>
      </c>
      <c r="B420" s="1" t="s">
        <v>300</v>
      </c>
      <c r="C420" s="2" t="s">
        <v>301</v>
      </c>
      <c r="D420" s="2" t="s">
        <v>302</v>
      </c>
      <c r="E420" s="1" t="s">
        <v>303</v>
      </c>
      <c r="F420" s="1" t="s">
        <v>304</v>
      </c>
      <c r="G420" s="1" t="s">
        <v>31</v>
      </c>
      <c r="H420" s="3">
        <f>DATE(2024,4,5)</f>
        <v>45387</v>
      </c>
      <c r="I420" s="3">
        <f>DATE(2024,4,9)</f>
        <v>45391</v>
      </c>
      <c r="J420" s="1" t="s">
        <v>32</v>
      </c>
      <c r="K420" s="1" t="s">
        <v>305</v>
      </c>
    </row>
    <row r="421" spans="1:11">
      <c r="A421" s="1">
        <v>419</v>
      </c>
      <c r="B421" s="1" t="s">
        <v>1808</v>
      </c>
      <c r="C421" s="2" t="s">
        <v>1809</v>
      </c>
      <c r="D421" s="2" t="s">
        <v>13</v>
      </c>
      <c r="E421" s="1" t="s">
        <v>974</v>
      </c>
      <c r="F421" s="1" t="s">
        <v>1810</v>
      </c>
      <c r="G421" s="1" t="s">
        <v>2510</v>
      </c>
      <c r="H421" s="3">
        <f>DATE(2024,6,18)</f>
        <v>45461</v>
      </c>
      <c r="I421" s="3">
        <f>DATE(2024,6,24)</f>
        <v>45467</v>
      </c>
      <c r="J421" s="1" t="s">
        <v>32</v>
      </c>
      <c r="K421" s="1" t="s">
        <v>305</v>
      </c>
    </row>
    <row r="422" spans="1:11">
      <c r="A422" s="1">
        <v>420</v>
      </c>
      <c r="B422" s="1" t="s">
        <v>2215</v>
      </c>
      <c r="C422" s="2" t="s">
        <v>2216</v>
      </c>
      <c r="D422" s="2" t="s">
        <v>13</v>
      </c>
      <c r="E422" s="1" t="s">
        <v>902</v>
      </c>
      <c r="F422" s="1" t="s">
        <v>2217</v>
      </c>
      <c r="G422" s="1" t="s">
        <v>2510</v>
      </c>
      <c r="H422" s="3">
        <f>DATE(2024,5,24)</f>
        <v>45436</v>
      </c>
      <c r="I422" s="3">
        <f>DATE(2024,7,12)</f>
        <v>45485</v>
      </c>
      <c r="J422" s="1" t="s">
        <v>32</v>
      </c>
      <c r="K422" s="1" t="s">
        <v>305</v>
      </c>
    </row>
    <row r="423" spans="1:11">
      <c r="A423" s="1">
        <v>421</v>
      </c>
      <c r="B423" s="1" t="s">
        <v>1663</v>
      </c>
      <c r="C423" s="2" t="s">
        <v>1664</v>
      </c>
      <c r="D423" s="2" t="s">
        <v>1665</v>
      </c>
      <c r="E423" s="1" t="s">
        <v>1645</v>
      </c>
      <c r="F423" s="1" t="s">
        <v>1666</v>
      </c>
      <c r="G423" s="1" t="s">
        <v>2510</v>
      </c>
      <c r="H423" s="3">
        <f>DATE(2024,6,30)</f>
        <v>45473</v>
      </c>
      <c r="I423" s="3">
        <f>DATE(2024,6,18)</f>
        <v>45461</v>
      </c>
      <c r="J423" s="1" t="s">
        <v>32</v>
      </c>
      <c r="K423" s="1" t="s">
        <v>305</v>
      </c>
    </row>
    <row r="424" spans="1:11">
      <c r="A424" s="1">
        <v>422</v>
      </c>
      <c r="B424" s="1" t="s">
        <v>2186</v>
      </c>
      <c r="C424" s="2" t="s">
        <v>2187</v>
      </c>
      <c r="D424" s="2" t="s">
        <v>2188</v>
      </c>
      <c r="E424" s="1" t="s">
        <v>898</v>
      </c>
      <c r="F424" s="1" t="s">
        <v>2189</v>
      </c>
      <c r="G424" s="1" t="s">
        <v>2510</v>
      </c>
      <c r="H424" s="3">
        <f>DATE(2024,9,12)</f>
        <v>45547</v>
      </c>
      <c r="I424" s="3">
        <f>DATE(2024,9,5)</f>
        <v>45540</v>
      </c>
      <c r="J424" s="1" t="s">
        <v>583</v>
      </c>
      <c r="K424" s="1" t="s">
        <v>584</v>
      </c>
    </row>
    <row r="425" spans="1:11">
      <c r="A425" s="1">
        <v>423</v>
      </c>
      <c r="B425" s="1" t="s">
        <v>2148</v>
      </c>
      <c r="C425" s="2" t="s">
        <v>2149</v>
      </c>
      <c r="D425" s="2" t="s">
        <v>2150</v>
      </c>
      <c r="E425" s="1" t="s">
        <v>898</v>
      </c>
      <c r="F425" s="1" t="s">
        <v>2151</v>
      </c>
      <c r="G425" s="1" t="s">
        <v>2510</v>
      </c>
      <c r="H425" s="3">
        <f>DATE(2024,9,12)</f>
        <v>45547</v>
      </c>
      <c r="I425" s="3">
        <f>DATE(2024,9,13)</f>
        <v>45548</v>
      </c>
      <c r="J425" s="1" t="s">
        <v>583</v>
      </c>
      <c r="K425" s="1" t="s">
        <v>584</v>
      </c>
    </row>
    <row r="426" spans="1:11">
      <c r="A426" s="1">
        <v>424</v>
      </c>
      <c r="B426" s="1" t="s">
        <v>1316</v>
      </c>
      <c r="C426" s="2" t="s">
        <v>1317</v>
      </c>
      <c r="D426" s="2" t="s">
        <v>1318</v>
      </c>
      <c r="E426" s="1" t="s">
        <v>591</v>
      </c>
      <c r="F426" s="1" t="s">
        <v>1319</v>
      </c>
      <c r="G426" s="1" t="s">
        <v>1278</v>
      </c>
      <c r="H426" s="3">
        <f>DATE(2024,8,23)</f>
        <v>45527</v>
      </c>
      <c r="I426" s="3">
        <f>DATE(2024,9,18)</f>
        <v>45553</v>
      </c>
      <c r="J426" s="1" t="s">
        <v>583</v>
      </c>
      <c r="K426" s="1" t="s">
        <v>584</v>
      </c>
    </row>
    <row r="427" spans="1:11">
      <c r="A427" s="1">
        <v>425</v>
      </c>
      <c r="B427" s="1" t="s">
        <v>1860</v>
      </c>
      <c r="C427" s="2" t="s">
        <v>1861</v>
      </c>
      <c r="D427" s="2" t="s">
        <v>13</v>
      </c>
      <c r="E427" s="1" t="s">
        <v>591</v>
      </c>
      <c r="F427" s="1" t="s">
        <v>1625</v>
      </c>
      <c r="G427" s="1" t="s">
        <v>1278</v>
      </c>
      <c r="H427" s="3">
        <f>DATE(2024,5,1)</f>
        <v>45413</v>
      </c>
      <c r="I427" s="3">
        <f>DATE(2024,5,27)</f>
        <v>45439</v>
      </c>
      <c r="J427" s="1" t="s">
        <v>583</v>
      </c>
      <c r="K427" s="1" t="s">
        <v>584</v>
      </c>
    </row>
    <row r="428" spans="1:11">
      <c r="A428" s="1">
        <v>426</v>
      </c>
      <c r="B428" s="1" t="s">
        <v>579</v>
      </c>
      <c r="C428" s="2" t="s">
        <v>580</v>
      </c>
      <c r="D428" s="2" t="s">
        <v>13</v>
      </c>
      <c r="E428" s="1" t="s">
        <v>581</v>
      </c>
      <c r="F428" s="1" t="s">
        <v>582</v>
      </c>
      <c r="G428" s="1" t="s">
        <v>2510</v>
      </c>
      <c r="H428" s="3">
        <f>DATE(2024,7,18)</f>
        <v>45491</v>
      </c>
      <c r="I428" s="3">
        <f>DATE(2024,10,7)</f>
        <v>45572</v>
      </c>
      <c r="J428" s="1" t="s">
        <v>583</v>
      </c>
      <c r="K428" s="1" t="s">
        <v>584</v>
      </c>
    </row>
    <row r="429" spans="1:11">
      <c r="A429" s="1">
        <v>427</v>
      </c>
      <c r="B429" s="1" t="s">
        <v>1274</v>
      </c>
      <c r="C429" s="2" t="s">
        <v>1275</v>
      </c>
      <c r="D429" s="2" t="s">
        <v>13</v>
      </c>
      <c r="E429" s="1" t="s">
        <v>1276</v>
      </c>
      <c r="F429" s="1" t="s">
        <v>1277</v>
      </c>
      <c r="G429" s="1" t="s">
        <v>1278</v>
      </c>
      <c r="H429" s="3">
        <f>DATE(2024,3,14)</f>
        <v>45365</v>
      </c>
      <c r="I429" s="3">
        <f>DATE(2024,7,11)</f>
        <v>45484</v>
      </c>
      <c r="J429" s="1" t="s">
        <v>583</v>
      </c>
      <c r="K429" s="1" t="s">
        <v>584</v>
      </c>
    </row>
    <row r="430" spans="1:11">
      <c r="A430" s="1">
        <v>428</v>
      </c>
      <c r="B430" s="1" t="s">
        <v>2482</v>
      </c>
      <c r="C430" s="2" t="s">
        <v>2483</v>
      </c>
      <c r="D430" s="2" t="s">
        <v>2484</v>
      </c>
      <c r="E430" s="1" t="s">
        <v>224</v>
      </c>
      <c r="F430" s="1" t="s">
        <v>2485</v>
      </c>
      <c r="G430" s="1" t="s">
        <v>162</v>
      </c>
      <c r="H430" s="3">
        <f>DATE(2024,4,24)</f>
        <v>45406</v>
      </c>
      <c r="I430" s="3">
        <f>DATE(2024,5,24)</f>
        <v>45436</v>
      </c>
      <c r="J430" s="1" t="s">
        <v>583</v>
      </c>
      <c r="K430" s="1" t="s">
        <v>584</v>
      </c>
    </row>
    <row r="431" spans="1:11">
      <c r="A431" s="1">
        <v>429</v>
      </c>
      <c r="B431" s="1" t="s">
        <v>1622</v>
      </c>
      <c r="C431" s="2" t="s">
        <v>1623</v>
      </c>
      <c r="D431" s="2" t="s">
        <v>1624</v>
      </c>
      <c r="E431" s="1" t="s">
        <v>591</v>
      </c>
      <c r="F431" s="1" t="s">
        <v>1625</v>
      </c>
      <c r="G431" s="1" t="s">
        <v>1278</v>
      </c>
      <c r="H431" s="3">
        <f>DATE(2024,5,2)</f>
        <v>45414</v>
      </c>
      <c r="I431" s="3">
        <f>DATE(2024,5,27)</f>
        <v>45439</v>
      </c>
      <c r="J431" s="1" t="s">
        <v>583</v>
      </c>
      <c r="K431" s="1" t="s">
        <v>584</v>
      </c>
    </row>
    <row r="432" spans="1:11">
      <c r="A432" s="1">
        <v>430</v>
      </c>
      <c r="B432" s="1" t="s">
        <v>895</v>
      </c>
      <c r="C432" s="2" t="s">
        <v>896</v>
      </c>
      <c r="D432" s="2" t="s">
        <v>897</v>
      </c>
      <c r="E432" s="1" t="s">
        <v>898</v>
      </c>
      <c r="F432" s="1" t="s">
        <v>899</v>
      </c>
      <c r="G432" s="1" t="s">
        <v>2510</v>
      </c>
      <c r="H432" s="3">
        <f>DATE(2024,8,22)</f>
        <v>45526</v>
      </c>
      <c r="I432" s="3">
        <f>DATE(2024,9,5)</f>
        <v>45540</v>
      </c>
      <c r="J432" s="1" t="s">
        <v>583</v>
      </c>
      <c r="K432" s="1" t="s">
        <v>584</v>
      </c>
    </row>
    <row r="433" spans="1:11">
      <c r="A433" s="1">
        <v>431</v>
      </c>
      <c r="B433" s="1" t="s">
        <v>2396</v>
      </c>
      <c r="C433" s="2" t="s">
        <v>2397</v>
      </c>
      <c r="D433" s="2" t="s">
        <v>13</v>
      </c>
      <c r="E433" s="1" t="s">
        <v>581</v>
      </c>
      <c r="F433" s="1" t="s">
        <v>2398</v>
      </c>
      <c r="G433" s="1" t="s">
        <v>1278</v>
      </c>
      <c r="H433" s="3">
        <f>DATE(2024,4,2)</f>
        <v>45384</v>
      </c>
      <c r="I433" s="3">
        <f>DATE(2024,7,4)</f>
        <v>45477</v>
      </c>
      <c r="J433" s="1" t="s">
        <v>583</v>
      </c>
      <c r="K433" s="1" t="s">
        <v>584</v>
      </c>
    </row>
    <row r="434" spans="1:11">
      <c r="A434" s="1">
        <v>432</v>
      </c>
      <c r="B434" s="1" t="s">
        <v>2399</v>
      </c>
      <c r="C434" s="2" t="s">
        <v>2400</v>
      </c>
      <c r="D434" s="2" t="s">
        <v>13</v>
      </c>
      <c r="E434" s="1" t="s">
        <v>581</v>
      </c>
      <c r="F434" s="1" t="s">
        <v>2398</v>
      </c>
      <c r="G434" s="1" t="s">
        <v>1278</v>
      </c>
      <c r="H434" s="3">
        <f>DATE(2024,4,2)</f>
        <v>45384</v>
      </c>
      <c r="I434" s="3">
        <f>DATE(2024,7,4)</f>
        <v>45477</v>
      </c>
      <c r="J434" s="1" t="s">
        <v>583</v>
      </c>
      <c r="K434" s="1" t="s">
        <v>584</v>
      </c>
    </row>
    <row r="435" spans="1:11">
      <c r="A435" s="1">
        <v>433</v>
      </c>
      <c r="B435" s="1" t="s">
        <v>2401</v>
      </c>
      <c r="C435" s="2" t="s">
        <v>2402</v>
      </c>
      <c r="D435" s="2" t="s">
        <v>13</v>
      </c>
      <c r="E435" s="1" t="s">
        <v>581</v>
      </c>
      <c r="F435" s="1" t="s">
        <v>2398</v>
      </c>
      <c r="G435" s="1" t="s">
        <v>1278</v>
      </c>
      <c r="H435" s="3">
        <f>DATE(2024,4,2)</f>
        <v>45384</v>
      </c>
      <c r="I435" s="3">
        <f>DATE(2024,7,4)</f>
        <v>45477</v>
      </c>
      <c r="J435" s="1" t="s">
        <v>583</v>
      </c>
      <c r="K435" s="1" t="s">
        <v>584</v>
      </c>
    </row>
    <row r="436" spans="1:11">
      <c r="A436" s="1">
        <v>434</v>
      </c>
      <c r="B436" s="1" t="s">
        <v>2403</v>
      </c>
      <c r="C436" s="2" t="s">
        <v>2404</v>
      </c>
      <c r="D436" s="2" t="s">
        <v>13</v>
      </c>
      <c r="E436" s="1" t="s">
        <v>581</v>
      </c>
      <c r="F436" s="1" t="s">
        <v>2398</v>
      </c>
      <c r="G436" s="1" t="s">
        <v>1278</v>
      </c>
      <c r="H436" s="3">
        <f>DATE(2024,4,2)</f>
        <v>45384</v>
      </c>
      <c r="I436" s="3">
        <f>DATE(2024,7,4)</f>
        <v>45477</v>
      </c>
      <c r="J436" s="1" t="s">
        <v>583</v>
      </c>
      <c r="K436" s="1" t="s">
        <v>584</v>
      </c>
    </row>
    <row r="437" spans="1:11">
      <c r="A437" s="1">
        <v>435</v>
      </c>
      <c r="B437" s="1" t="s">
        <v>1736</v>
      </c>
      <c r="C437" s="2" t="s">
        <v>1737</v>
      </c>
      <c r="D437" s="2" t="s">
        <v>1738</v>
      </c>
      <c r="E437" s="1" t="s">
        <v>705</v>
      </c>
      <c r="F437" s="1" t="s">
        <v>1739</v>
      </c>
      <c r="G437" s="1" t="s">
        <v>1278</v>
      </c>
      <c r="H437" s="3">
        <f>DATE(2024,5,1)</f>
        <v>45413</v>
      </c>
      <c r="I437" s="3">
        <f>DATE(2024,4,23)</f>
        <v>45405</v>
      </c>
      <c r="J437" s="1" t="s">
        <v>583</v>
      </c>
      <c r="K437" s="1" t="s">
        <v>584</v>
      </c>
    </row>
    <row r="438" spans="1:11">
      <c r="A438" s="1">
        <v>436</v>
      </c>
      <c r="B438" s="1" t="s">
        <v>1740</v>
      </c>
      <c r="C438" s="2" t="s">
        <v>1741</v>
      </c>
      <c r="D438" s="2" t="s">
        <v>1742</v>
      </c>
      <c r="E438" s="1" t="s">
        <v>705</v>
      </c>
      <c r="F438" s="1" t="s">
        <v>1739</v>
      </c>
      <c r="G438" s="1" t="s">
        <v>1278</v>
      </c>
      <c r="H438" s="3">
        <f>DATE(2024,5,1)</f>
        <v>45413</v>
      </c>
      <c r="I438" s="3">
        <f>DATE(2024,4,23)</f>
        <v>45405</v>
      </c>
      <c r="J438" s="1" t="s">
        <v>583</v>
      </c>
      <c r="K438" s="1" t="s">
        <v>584</v>
      </c>
    </row>
    <row r="439" spans="1:11">
      <c r="A439" s="1">
        <v>437</v>
      </c>
      <c r="B439" s="1" t="s">
        <v>1292</v>
      </c>
      <c r="C439" s="2" t="s">
        <v>1293</v>
      </c>
      <c r="D439" s="2" t="s">
        <v>1294</v>
      </c>
      <c r="E439" s="1" t="s">
        <v>388</v>
      </c>
      <c r="F439" s="1" t="s">
        <v>1295</v>
      </c>
      <c r="G439" s="1" t="s">
        <v>144</v>
      </c>
      <c r="H439" s="3">
        <f>DATE(2024,6,12)</f>
        <v>45455</v>
      </c>
      <c r="I439" s="3">
        <f>DATE(2024,6,17)</f>
        <v>45460</v>
      </c>
      <c r="J439" s="1" t="s">
        <v>24</v>
      </c>
      <c r="K439" s="1" t="s">
        <v>1296</v>
      </c>
    </row>
    <row r="440" spans="1:11">
      <c r="A440" s="1">
        <v>438</v>
      </c>
      <c r="B440" s="1" t="s">
        <v>1190</v>
      </c>
      <c r="C440" s="2" t="s">
        <v>1191</v>
      </c>
      <c r="D440" s="2" t="s">
        <v>13</v>
      </c>
      <c r="E440" s="1" t="s">
        <v>1192</v>
      </c>
      <c r="F440" s="1" t="s">
        <v>1193</v>
      </c>
      <c r="G440" s="1" t="s">
        <v>2510</v>
      </c>
      <c r="H440" s="3">
        <f>DATE(2024,7,11)</f>
        <v>45484</v>
      </c>
      <c r="I440" s="3">
        <f>DATE(2024,9,30)</f>
        <v>45565</v>
      </c>
      <c r="J440" s="1" t="s">
        <v>24</v>
      </c>
      <c r="K440" s="1" t="s">
        <v>226</v>
      </c>
    </row>
    <row r="441" spans="1:11">
      <c r="A441" s="1">
        <v>439</v>
      </c>
      <c r="B441" s="1" t="s">
        <v>2107</v>
      </c>
      <c r="C441" s="2" t="s">
        <v>2108</v>
      </c>
      <c r="D441" s="2" t="s">
        <v>2109</v>
      </c>
      <c r="E441" s="1" t="s">
        <v>2110</v>
      </c>
      <c r="F441" s="1" t="s">
        <v>2111</v>
      </c>
      <c r="G441" s="1" t="s">
        <v>2510</v>
      </c>
      <c r="H441" s="3">
        <f>DATE(2023,7,4)</f>
        <v>45111</v>
      </c>
      <c r="I441" s="3">
        <f>DATE(2024,10,11)</f>
        <v>45576</v>
      </c>
      <c r="J441" s="1" t="s">
        <v>24</v>
      </c>
      <c r="K441" s="1" t="s">
        <v>226</v>
      </c>
    </row>
    <row r="442" spans="1:11">
      <c r="A442" s="1">
        <v>440</v>
      </c>
      <c r="B442" s="1" t="s">
        <v>843</v>
      </c>
      <c r="C442" s="2" t="s">
        <v>844</v>
      </c>
      <c r="D442" s="2" t="s">
        <v>845</v>
      </c>
      <c r="E442" s="1" t="s">
        <v>794</v>
      </c>
      <c r="F442" s="1" t="s">
        <v>846</v>
      </c>
      <c r="G442" s="1" t="s">
        <v>2510</v>
      </c>
      <c r="H442" s="3">
        <f>DATE(2024,5,14)</f>
        <v>45426</v>
      </c>
      <c r="I442" s="3">
        <f>DATE(2024,6,5)</f>
        <v>45448</v>
      </c>
      <c r="J442" s="1" t="s">
        <v>24</v>
      </c>
      <c r="K442" s="1" t="s">
        <v>226</v>
      </c>
    </row>
    <row r="443" spans="1:11">
      <c r="A443" s="1">
        <v>441</v>
      </c>
      <c r="B443" s="1" t="s">
        <v>1996</v>
      </c>
      <c r="C443" s="2" t="s">
        <v>1997</v>
      </c>
      <c r="D443" s="2" t="s">
        <v>1998</v>
      </c>
      <c r="E443" s="1" t="s">
        <v>1967</v>
      </c>
      <c r="F443" s="1" t="s">
        <v>1999</v>
      </c>
      <c r="G443" s="1" t="s">
        <v>2510</v>
      </c>
      <c r="H443" s="3">
        <f>DATE(2024,6,10)</f>
        <v>45453</v>
      </c>
      <c r="I443" s="3">
        <f>DATE(2024,10,17)</f>
        <v>45582</v>
      </c>
      <c r="J443" s="1" t="s">
        <v>24</v>
      </c>
      <c r="K443" s="1" t="s">
        <v>226</v>
      </c>
    </row>
    <row r="444" spans="1:11">
      <c r="A444" s="1">
        <v>442</v>
      </c>
      <c r="B444" s="1" t="s">
        <v>697</v>
      </c>
      <c r="C444" s="2" t="s">
        <v>698</v>
      </c>
      <c r="D444" s="2" t="s">
        <v>699</v>
      </c>
      <c r="E444" s="1" t="s">
        <v>700</v>
      </c>
      <c r="F444" s="1" t="s">
        <v>701</v>
      </c>
      <c r="G444" s="1" t="s">
        <v>702</v>
      </c>
      <c r="H444" s="3">
        <f>DATE(2024,8,31)</f>
        <v>45535</v>
      </c>
      <c r="I444" s="3">
        <f>DATE(2024,10,7)</f>
        <v>45572</v>
      </c>
      <c r="J444" s="1" t="s">
        <v>24</v>
      </c>
      <c r="K444" s="1" t="s">
        <v>226</v>
      </c>
    </row>
    <row r="445" spans="1:11">
      <c r="A445" s="1">
        <v>443</v>
      </c>
      <c r="B445" s="1" t="s">
        <v>1436</v>
      </c>
      <c r="C445" s="2" t="s">
        <v>1437</v>
      </c>
      <c r="D445" s="2" t="s">
        <v>1438</v>
      </c>
      <c r="E445" s="1" t="s">
        <v>867</v>
      </c>
      <c r="F445" s="1" t="s">
        <v>1439</v>
      </c>
      <c r="G445" s="1" t="s">
        <v>2510</v>
      </c>
      <c r="H445" s="3">
        <f>DATE(2024,9,30)</f>
        <v>45565</v>
      </c>
      <c r="I445" s="3">
        <f>DATE(2024,10,21)</f>
        <v>45586</v>
      </c>
      <c r="J445" s="1" t="s">
        <v>24</v>
      </c>
      <c r="K445" s="1" t="s">
        <v>226</v>
      </c>
    </row>
    <row r="446" spans="1:11">
      <c r="A446" s="1">
        <v>444</v>
      </c>
      <c r="B446" s="1" t="s">
        <v>1862</v>
      </c>
      <c r="C446" s="2" t="s">
        <v>1863</v>
      </c>
      <c r="D446" s="2" t="s">
        <v>1864</v>
      </c>
      <c r="E446" s="1" t="s">
        <v>1113</v>
      </c>
      <c r="F446" s="1" t="s">
        <v>1865</v>
      </c>
      <c r="G446" s="1" t="s">
        <v>144</v>
      </c>
      <c r="H446" s="3">
        <f>DATE(2024,7,10)</f>
        <v>45483</v>
      </c>
      <c r="I446" s="3">
        <f>DATE(2024,7,31)</f>
        <v>45504</v>
      </c>
      <c r="J446" s="1" t="s">
        <v>24</v>
      </c>
      <c r="K446" s="1" t="s">
        <v>226</v>
      </c>
    </row>
    <row r="447" spans="1:11">
      <c r="A447" s="1">
        <v>445</v>
      </c>
      <c r="B447" s="1" t="s">
        <v>2120</v>
      </c>
      <c r="C447" s="2" t="s">
        <v>2121</v>
      </c>
      <c r="D447" s="2" t="s">
        <v>2122</v>
      </c>
      <c r="E447" s="1" t="s">
        <v>2123</v>
      </c>
      <c r="F447" s="1" t="s">
        <v>2124</v>
      </c>
      <c r="G447" s="1" t="s">
        <v>144</v>
      </c>
      <c r="H447" s="3">
        <f>DATE(2024,6,20)</f>
        <v>45463</v>
      </c>
      <c r="I447" s="3">
        <f>DATE(2024,7,4)</f>
        <v>45477</v>
      </c>
      <c r="J447" s="1" t="s">
        <v>24</v>
      </c>
      <c r="K447" s="1" t="s">
        <v>226</v>
      </c>
    </row>
    <row r="448" spans="1:11">
      <c r="A448" s="1">
        <v>446</v>
      </c>
      <c r="B448" s="1" t="s">
        <v>1194</v>
      </c>
      <c r="C448" s="2" t="s">
        <v>1195</v>
      </c>
      <c r="D448" s="2" t="s">
        <v>1196</v>
      </c>
      <c r="E448" s="1" t="s">
        <v>1063</v>
      </c>
      <c r="F448" s="1" t="s">
        <v>1197</v>
      </c>
      <c r="G448" s="1" t="s">
        <v>2510</v>
      </c>
      <c r="H448" s="3">
        <f>DATE(2024,6,27)</f>
        <v>45470</v>
      </c>
      <c r="I448" s="3">
        <f>DATE(2024,7,11)</f>
        <v>45484</v>
      </c>
      <c r="J448" s="1" t="s">
        <v>24</v>
      </c>
      <c r="K448" s="1" t="s">
        <v>226</v>
      </c>
    </row>
    <row r="449" spans="1:11">
      <c r="A449" s="1">
        <v>447</v>
      </c>
      <c r="B449" s="1" t="s">
        <v>1421</v>
      </c>
      <c r="C449" s="2" t="s">
        <v>1422</v>
      </c>
      <c r="D449" s="2" t="s">
        <v>1423</v>
      </c>
      <c r="E449" s="1" t="s">
        <v>729</v>
      </c>
      <c r="F449" s="1" t="s">
        <v>1424</v>
      </c>
      <c r="G449" s="1" t="s">
        <v>162</v>
      </c>
      <c r="H449" s="3">
        <f>DATE(2024,9,27)</f>
        <v>45562</v>
      </c>
      <c r="I449" s="3">
        <f>DATE(2024,9,25)</f>
        <v>45560</v>
      </c>
      <c r="J449" s="1" t="s">
        <v>24</v>
      </c>
      <c r="K449" s="1" t="s">
        <v>226</v>
      </c>
    </row>
    <row r="450" spans="1:11">
      <c r="A450" s="1">
        <v>448</v>
      </c>
      <c r="B450" s="1" t="s">
        <v>1920</v>
      </c>
      <c r="C450" s="2" t="s">
        <v>1921</v>
      </c>
      <c r="D450" s="2" t="s">
        <v>1922</v>
      </c>
      <c r="E450" s="1" t="s">
        <v>1905</v>
      </c>
      <c r="F450" s="1" t="s">
        <v>1923</v>
      </c>
      <c r="G450" s="1" t="s">
        <v>2510</v>
      </c>
      <c r="H450" s="3">
        <f>DATE(2024,3,25)</f>
        <v>45376</v>
      </c>
      <c r="I450" s="3">
        <f>DATE(2024,4,18)</f>
        <v>45400</v>
      </c>
      <c r="J450" s="1" t="s">
        <v>24</v>
      </c>
      <c r="K450" s="1" t="s">
        <v>226</v>
      </c>
    </row>
    <row r="451" spans="1:11">
      <c r="A451" s="1">
        <v>449</v>
      </c>
      <c r="B451" s="1" t="s">
        <v>566</v>
      </c>
      <c r="C451" s="2" t="s">
        <v>567</v>
      </c>
      <c r="D451" s="2" t="s">
        <v>568</v>
      </c>
      <c r="E451" s="1" t="s">
        <v>569</v>
      </c>
      <c r="F451" s="1" t="s">
        <v>570</v>
      </c>
      <c r="G451" s="1" t="s">
        <v>2510</v>
      </c>
      <c r="H451" s="3">
        <f>DATE(2024,8,1)</f>
        <v>45505</v>
      </c>
      <c r="I451" s="3">
        <f>DATE(2024,10,8)</f>
        <v>45573</v>
      </c>
      <c r="J451" s="1" t="s">
        <v>24</v>
      </c>
      <c r="K451" s="1" t="s">
        <v>226</v>
      </c>
    </row>
    <row r="452" spans="1:11">
      <c r="A452" s="1">
        <v>450</v>
      </c>
      <c r="B452" s="1" t="s">
        <v>1090</v>
      </c>
      <c r="C452" s="2" t="s">
        <v>1091</v>
      </c>
      <c r="D452" s="2" t="s">
        <v>1092</v>
      </c>
      <c r="E452" s="1" t="s">
        <v>1088</v>
      </c>
      <c r="F452" s="1" t="s">
        <v>1093</v>
      </c>
      <c r="G452" s="1" t="s">
        <v>144</v>
      </c>
      <c r="H452" s="3">
        <f>DATE(2024,9,9)</f>
        <v>45544</v>
      </c>
      <c r="I452" s="3">
        <f>DATE(2024,10,10)</f>
        <v>45575</v>
      </c>
      <c r="J452" s="1" t="s">
        <v>24</v>
      </c>
      <c r="K452" s="1" t="s">
        <v>226</v>
      </c>
    </row>
    <row r="453" spans="1:11">
      <c r="A453" s="1">
        <v>451</v>
      </c>
      <c r="B453" s="1" t="s">
        <v>221</v>
      </c>
      <c r="C453" s="2" t="s">
        <v>222</v>
      </c>
      <c r="D453" s="2" t="s">
        <v>223</v>
      </c>
      <c r="E453" s="1" t="s">
        <v>224</v>
      </c>
      <c r="F453" s="1" t="s">
        <v>225</v>
      </c>
      <c r="G453" s="1" t="s">
        <v>162</v>
      </c>
      <c r="H453" s="3">
        <f>DATE(2024,7,29)</f>
        <v>45502</v>
      </c>
      <c r="I453" s="3">
        <f>DATE(2024,8,27)</f>
        <v>45531</v>
      </c>
      <c r="J453" s="1" t="s">
        <v>24</v>
      </c>
      <c r="K453" s="1" t="s">
        <v>226</v>
      </c>
    </row>
    <row r="454" spans="1:11">
      <c r="A454" s="1">
        <v>452</v>
      </c>
      <c r="B454" s="1" t="s">
        <v>1521</v>
      </c>
      <c r="C454" s="2" t="s">
        <v>1522</v>
      </c>
      <c r="D454" s="2" t="s">
        <v>1523</v>
      </c>
      <c r="E454" s="1" t="s">
        <v>1524</v>
      </c>
      <c r="F454" s="1" t="s">
        <v>1525</v>
      </c>
      <c r="G454" s="1" t="s">
        <v>2510</v>
      </c>
      <c r="H454" s="3">
        <f>DATE(2024,9,12)</f>
        <v>45547</v>
      </c>
      <c r="I454" s="3">
        <f>DATE(2024,9,20)</f>
        <v>45555</v>
      </c>
      <c r="J454" s="1" t="s">
        <v>24</v>
      </c>
      <c r="K454" s="1" t="s">
        <v>226</v>
      </c>
    </row>
    <row r="455" spans="1:11">
      <c r="A455" s="1">
        <v>453</v>
      </c>
      <c r="B455" s="1" t="s">
        <v>2000</v>
      </c>
      <c r="C455" s="2" t="s">
        <v>2001</v>
      </c>
      <c r="D455" s="2" t="s">
        <v>2002</v>
      </c>
      <c r="E455" s="1" t="s">
        <v>2003</v>
      </c>
      <c r="F455" s="1" t="s">
        <v>2004</v>
      </c>
      <c r="G455" s="1" t="s">
        <v>2510</v>
      </c>
      <c r="H455" s="3">
        <f>DATE(2024,7,30)</f>
        <v>45503</v>
      </c>
      <c r="I455" s="3">
        <f>DATE(2024,9,2)</f>
        <v>45537</v>
      </c>
      <c r="J455" s="1" t="s">
        <v>24</v>
      </c>
      <c r="K455" s="1" t="s">
        <v>226</v>
      </c>
    </row>
    <row r="456" spans="1:11">
      <c r="A456" s="1">
        <v>454</v>
      </c>
      <c r="B456" s="1" t="s">
        <v>693</v>
      </c>
      <c r="C456" s="2" t="s">
        <v>694</v>
      </c>
      <c r="D456" s="2" t="s">
        <v>13</v>
      </c>
      <c r="E456" s="1" t="s">
        <v>695</v>
      </c>
      <c r="F456" s="1" t="s">
        <v>696</v>
      </c>
      <c r="G456" s="1" t="s">
        <v>2510</v>
      </c>
      <c r="H456" s="3">
        <f>DATE(2024,5,21)</f>
        <v>45433</v>
      </c>
      <c r="I456" s="3">
        <f>DATE(2024,9,19)</f>
        <v>45554</v>
      </c>
      <c r="J456" s="1" t="s">
        <v>24</v>
      </c>
      <c r="K456" s="1" t="s">
        <v>226</v>
      </c>
    </row>
    <row r="457" spans="1:11">
      <c r="A457" s="1">
        <v>455</v>
      </c>
      <c r="B457" s="1" t="s">
        <v>1743</v>
      </c>
      <c r="C457" s="2" t="s">
        <v>1744</v>
      </c>
      <c r="D457" s="2" t="s">
        <v>1745</v>
      </c>
      <c r="E457" s="1" t="s">
        <v>1087</v>
      </c>
      <c r="F457" s="1" t="s">
        <v>1746</v>
      </c>
      <c r="G457" s="1" t="s">
        <v>144</v>
      </c>
      <c r="H457" s="3">
        <f>DATE(2024,7,15)</f>
        <v>45488</v>
      </c>
      <c r="I457" s="3">
        <f>DATE(2024,8,8)</f>
        <v>45512</v>
      </c>
      <c r="J457" s="1" t="s">
        <v>24</v>
      </c>
      <c r="K457" s="1" t="s">
        <v>226</v>
      </c>
    </row>
    <row r="458" spans="1:11">
      <c r="A458" s="1">
        <v>456</v>
      </c>
      <c r="B458" s="1" t="s">
        <v>1137</v>
      </c>
      <c r="C458" s="2" t="s">
        <v>1138</v>
      </c>
      <c r="D458" s="2" t="s">
        <v>1139</v>
      </c>
      <c r="E458" s="1" t="s">
        <v>244</v>
      </c>
      <c r="F458" s="1" t="s">
        <v>1140</v>
      </c>
      <c r="G458" s="1" t="s">
        <v>144</v>
      </c>
      <c r="H458" s="3">
        <f>DATE(2024,8,20)</f>
        <v>45524</v>
      </c>
      <c r="I458" s="3">
        <f>DATE(2024,9,19)</f>
        <v>45554</v>
      </c>
      <c r="J458" s="1" t="s">
        <v>24</v>
      </c>
      <c r="K458" s="1" t="s">
        <v>226</v>
      </c>
    </row>
    <row r="459" spans="1:11">
      <c r="A459" s="1">
        <v>457</v>
      </c>
      <c r="B459" s="1" t="s">
        <v>762</v>
      </c>
      <c r="C459" s="2" t="s">
        <v>763</v>
      </c>
      <c r="D459" s="2" t="s">
        <v>764</v>
      </c>
      <c r="E459" s="1" t="s">
        <v>765</v>
      </c>
      <c r="F459" s="1" t="s">
        <v>766</v>
      </c>
      <c r="G459" s="1" t="s">
        <v>144</v>
      </c>
      <c r="H459" s="3">
        <f>DATE(2024,4,24)</f>
        <v>45406</v>
      </c>
      <c r="I459" s="3">
        <f>DATE(2024,6,20)</f>
        <v>45463</v>
      </c>
      <c r="J459" s="1" t="s">
        <v>24</v>
      </c>
      <c r="K459" s="1" t="s">
        <v>226</v>
      </c>
    </row>
    <row r="460" spans="1:11">
      <c r="A460" s="1">
        <v>458</v>
      </c>
      <c r="B460" s="1" t="s">
        <v>791</v>
      </c>
      <c r="C460" s="2" t="s">
        <v>792</v>
      </c>
      <c r="D460" s="2" t="s">
        <v>793</v>
      </c>
      <c r="E460" s="1" t="s">
        <v>794</v>
      </c>
      <c r="F460" s="1" t="s">
        <v>795</v>
      </c>
      <c r="G460" s="1" t="s">
        <v>2510</v>
      </c>
      <c r="H460" s="3">
        <f>DATE(2024,6,24)</f>
        <v>45467</v>
      </c>
      <c r="I460" s="3">
        <f>DATE(2024,8,2)</f>
        <v>45506</v>
      </c>
      <c r="J460" s="1" t="s">
        <v>24</v>
      </c>
      <c r="K460" s="1" t="s">
        <v>226</v>
      </c>
    </row>
    <row r="461" spans="1:11">
      <c r="A461" s="1">
        <v>459</v>
      </c>
      <c r="B461" s="1" t="s">
        <v>1575</v>
      </c>
      <c r="C461" s="2" t="s">
        <v>1576</v>
      </c>
      <c r="D461" s="2" t="s">
        <v>1577</v>
      </c>
      <c r="E461" s="1" t="s">
        <v>1578</v>
      </c>
      <c r="F461" s="1" t="s">
        <v>1579</v>
      </c>
      <c r="G461" s="1" t="s">
        <v>144</v>
      </c>
      <c r="H461" s="3">
        <f>DATE(2024,9,25)</f>
        <v>45560</v>
      </c>
      <c r="I461" s="3">
        <f>DATE(2024,10,18)</f>
        <v>45583</v>
      </c>
      <c r="J461" s="1" t="s">
        <v>24</v>
      </c>
      <c r="K461" s="1" t="s">
        <v>226</v>
      </c>
    </row>
    <row r="462" spans="1:11">
      <c r="A462" s="1">
        <v>460</v>
      </c>
      <c r="B462" s="1" t="s">
        <v>1580</v>
      </c>
      <c r="C462" s="2" t="s">
        <v>1581</v>
      </c>
      <c r="D462" s="2" t="s">
        <v>1582</v>
      </c>
      <c r="E462" s="1" t="s">
        <v>1578</v>
      </c>
      <c r="F462" s="1" t="s">
        <v>1579</v>
      </c>
      <c r="G462" s="1" t="s">
        <v>144</v>
      </c>
      <c r="H462" s="3">
        <f>DATE(2024,10,10)</f>
        <v>45575</v>
      </c>
      <c r="I462" s="3">
        <f>DATE(2024,10,18)</f>
        <v>45583</v>
      </c>
      <c r="J462" s="1" t="s">
        <v>24</v>
      </c>
      <c r="K462" s="1" t="s">
        <v>226</v>
      </c>
    </row>
    <row r="463" spans="1:11">
      <c r="A463" s="1">
        <v>461</v>
      </c>
      <c r="B463" s="1" t="s">
        <v>2475</v>
      </c>
      <c r="C463" s="2" t="s">
        <v>2476</v>
      </c>
      <c r="D463" s="2" t="s">
        <v>2477</v>
      </c>
      <c r="E463" s="1" t="s">
        <v>137</v>
      </c>
      <c r="F463" s="1" t="s">
        <v>2478</v>
      </c>
      <c r="G463" s="1" t="s">
        <v>144</v>
      </c>
      <c r="H463" s="3">
        <f>DATE(2024,9,4)</f>
        <v>45539</v>
      </c>
      <c r="I463" s="3">
        <f>DATE(2024,9,24)</f>
        <v>45559</v>
      </c>
      <c r="J463" s="1" t="s">
        <v>24</v>
      </c>
      <c r="K463" s="1" t="s">
        <v>226</v>
      </c>
    </row>
    <row r="464" spans="1:11">
      <c r="A464" s="1">
        <v>462</v>
      </c>
      <c r="B464" s="1" t="s">
        <v>1811</v>
      </c>
      <c r="C464" s="2" t="s">
        <v>1812</v>
      </c>
      <c r="D464" s="2" t="s">
        <v>1813</v>
      </c>
      <c r="E464" s="1" t="s">
        <v>1814</v>
      </c>
      <c r="F464" s="1" t="s">
        <v>1815</v>
      </c>
      <c r="G464" s="1" t="s">
        <v>2510</v>
      </c>
      <c r="H464" s="3">
        <f>DATE(2024,11,1)</f>
        <v>45597</v>
      </c>
      <c r="I464" s="3">
        <f>DATE(2024,10,25)</f>
        <v>45590</v>
      </c>
      <c r="J464" s="1" t="s">
        <v>24</v>
      </c>
      <c r="K464" s="1" t="s">
        <v>226</v>
      </c>
    </row>
    <row r="465" spans="1:11">
      <c r="A465" s="1">
        <v>463</v>
      </c>
      <c r="B465" s="1" t="s">
        <v>450</v>
      </c>
      <c r="C465" s="2" t="s">
        <v>451</v>
      </c>
      <c r="D465" s="2" t="s">
        <v>452</v>
      </c>
      <c r="E465" s="1" t="s">
        <v>453</v>
      </c>
      <c r="F465" s="1" t="s">
        <v>454</v>
      </c>
      <c r="G465" s="1" t="s">
        <v>2510</v>
      </c>
      <c r="H465" s="3">
        <f>DATE(2024,7,5)</f>
        <v>45478</v>
      </c>
      <c r="I465" s="3">
        <f>DATE(2024,8,2)</f>
        <v>45506</v>
      </c>
      <c r="J465" s="1" t="s">
        <v>24</v>
      </c>
      <c r="K465" s="1" t="s">
        <v>226</v>
      </c>
    </row>
    <row r="466" spans="1:11">
      <c r="A466" s="1">
        <v>464</v>
      </c>
      <c r="B466" s="1" t="s">
        <v>1153</v>
      </c>
      <c r="C466" s="2" t="s">
        <v>1154</v>
      </c>
      <c r="D466" s="2" t="s">
        <v>1155</v>
      </c>
      <c r="E466" s="1" t="s">
        <v>729</v>
      </c>
      <c r="F466" s="1" t="s">
        <v>1156</v>
      </c>
      <c r="G466" s="1" t="s">
        <v>144</v>
      </c>
      <c r="H466" s="3">
        <f>DATE(2023,10,25)</f>
        <v>45224</v>
      </c>
      <c r="I466" s="3">
        <f>DATE(2023,11,8)</f>
        <v>45238</v>
      </c>
      <c r="J466" s="1" t="s">
        <v>24</v>
      </c>
      <c r="K466" s="1" t="s">
        <v>25</v>
      </c>
    </row>
    <row r="467" spans="1:11">
      <c r="A467" s="1">
        <v>465</v>
      </c>
      <c r="B467" s="1" t="s">
        <v>2371</v>
      </c>
      <c r="C467" s="2" t="s">
        <v>2372</v>
      </c>
      <c r="D467" s="2" t="s">
        <v>13</v>
      </c>
      <c r="E467" s="1" t="s">
        <v>122</v>
      </c>
      <c r="F467" s="1" t="s">
        <v>2373</v>
      </c>
      <c r="G467" s="1" t="s">
        <v>2510</v>
      </c>
      <c r="H467" s="3">
        <f>DATE(2024,10,28)</f>
        <v>45593</v>
      </c>
      <c r="I467" s="3">
        <f>DATE(2024,10,23)</f>
        <v>45588</v>
      </c>
      <c r="J467" s="1" t="s">
        <v>24</v>
      </c>
      <c r="K467" s="1" t="s">
        <v>25</v>
      </c>
    </row>
    <row r="468" spans="1:11">
      <c r="A468" s="1">
        <v>466</v>
      </c>
      <c r="B468" s="1" t="s">
        <v>1218</v>
      </c>
      <c r="C468" s="2" t="s">
        <v>1219</v>
      </c>
      <c r="D468" s="2" t="s">
        <v>1220</v>
      </c>
      <c r="E468" s="1" t="s">
        <v>448</v>
      </c>
      <c r="F468" s="1" t="s">
        <v>1221</v>
      </c>
      <c r="G468" s="1" t="s">
        <v>2510</v>
      </c>
      <c r="H468" s="3">
        <f>DATE(2024,7,12)</f>
        <v>45485</v>
      </c>
      <c r="I468" s="3">
        <f>DATE(2024,8,1)</f>
        <v>45505</v>
      </c>
      <c r="J468" s="1" t="s">
        <v>24</v>
      </c>
      <c r="K468" s="1" t="s">
        <v>25</v>
      </c>
    </row>
    <row r="469" spans="1:11">
      <c r="A469" s="1">
        <v>467</v>
      </c>
      <c r="B469" s="1" t="s">
        <v>1320</v>
      </c>
      <c r="C469" s="2" t="s">
        <v>1321</v>
      </c>
      <c r="D469" s="2" t="s">
        <v>1322</v>
      </c>
      <c r="E469" s="1" t="s">
        <v>1192</v>
      </c>
      <c r="F469" s="1" t="s">
        <v>1323</v>
      </c>
      <c r="G469" s="1" t="s">
        <v>144</v>
      </c>
      <c r="H469" s="3">
        <f>DATE(2024,9,28)</f>
        <v>45563</v>
      </c>
      <c r="I469" s="3">
        <f>DATE(2024,9,30)</f>
        <v>45565</v>
      </c>
      <c r="J469" s="1" t="s">
        <v>24</v>
      </c>
      <c r="K469" s="1" t="s">
        <v>25</v>
      </c>
    </row>
    <row r="470" spans="1:11">
      <c r="A470" s="1">
        <v>468</v>
      </c>
      <c r="B470" s="1" t="s">
        <v>1949</v>
      </c>
      <c r="C470" s="2" t="s">
        <v>1950</v>
      </c>
      <c r="D470" s="2" t="s">
        <v>1951</v>
      </c>
      <c r="E470" s="1" t="s">
        <v>1314</v>
      </c>
      <c r="F470" s="1" t="s">
        <v>1952</v>
      </c>
      <c r="G470" s="1" t="s">
        <v>2510</v>
      </c>
      <c r="H470" s="3">
        <f>DATE(2024,6,10)</f>
        <v>45453</v>
      </c>
      <c r="I470" s="3">
        <f>DATE(2024,9,12)</f>
        <v>45547</v>
      </c>
      <c r="J470" s="1" t="s">
        <v>24</v>
      </c>
      <c r="K470" s="1" t="s">
        <v>25</v>
      </c>
    </row>
    <row r="471" spans="1:11">
      <c r="A471" s="1">
        <v>469</v>
      </c>
      <c r="B471" s="1" t="s">
        <v>2141</v>
      </c>
      <c r="C471" s="2" t="s">
        <v>2142</v>
      </c>
      <c r="D471" s="2" t="s">
        <v>13</v>
      </c>
      <c r="E471" s="1" t="s">
        <v>885</v>
      </c>
      <c r="F471" s="1" t="s">
        <v>2143</v>
      </c>
      <c r="G471" s="1" t="s">
        <v>144</v>
      </c>
      <c r="H471" s="3">
        <f>DATE(2024,8,20)</f>
        <v>45524</v>
      </c>
      <c r="I471" s="3">
        <f>DATE(2024,9,20)</f>
        <v>45555</v>
      </c>
      <c r="J471" s="1" t="s">
        <v>24</v>
      </c>
      <c r="K471" s="1" t="s">
        <v>25</v>
      </c>
    </row>
    <row r="472" spans="1:11">
      <c r="A472" s="1">
        <v>470</v>
      </c>
      <c r="B472" s="1" t="s">
        <v>2190</v>
      </c>
      <c r="C472" s="2" t="s">
        <v>2191</v>
      </c>
      <c r="D472" s="2" t="s">
        <v>2192</v>
      </c>
      <c r="E472" s="1" t="s">
        <v>617</v>
      </c>
      <c r="F472" s="1" t="s">
        <v>2193</v>
      </c>
      <c r="G472" s="1" t="s">
        <v>2510</v>
      </c>
      <c r="H472" s="3">
        <f>DATE(2024,7,22)</f>
        <v>45495</v>
      </c>
      <c r="I472" s="3">
        <f>DATE(2024,8,26)</f>
        <v>45530</v>
      </c>
      <c r="J472" s="1" t="s">
        <v>24</v>
      </c>
      <c r="K472" s="1" t="s">
        <v>25</v>
      </c>
    </row>
    <row r="473" spans="1:11">
      <c r="A473" s="1">
        <v>471</v>
      </c>
      <c r="B473" s="1" t="s">
        <v>1021</v>
      </c>
      <c r="C473" s="2" t="s">
        <v>1022</v>
      </c>
      <c r="D473" s="2" t="s">
        <v>13</v>
      </c>
      <c r="E473" s="1" t="s">
        <v>989</v>
      </c>
      <c r="F473" s="1" t="s">
        <v>1023</v>
      </c>
      <c r="G473" s="1" t="s">
        <v>144</v>
      </c>
      <c r="H473" s="3">
        <f>DATE(2024,9,26)</f>
        <v>45561</v>
      </c>
      <c r="I473" s="3">
        <f>DATE(2024,10,7)</f>
        <v>45572</v>
      </c>
      <c r="J473" s="1" t="s">
        <v>24</v>
      </c>
      <c r="K473" s="1" t="s">
        <v>25</v>
      </c>
    </row>
    <row r="474" spans="1:11">
      <c r="A474" s="1">
        <v>472</v>
      </c>
      <c r="B474" s="1" t="s">
        <v>1683</v>
      </c>
      <c r="C474" s="2" t="s">
        <v>1684</v>
      </c>
      <c r="D474" s="2" t="s">
        <v>13</v>
      </c>
      <c r="E474" s="1" t="s">
        <v>1474</v>
      </c>
      <c r="F474" s="1" t="s">
        <v>1685</v>
      </c>
      <c r="G474" s="1" t="s">
        <v>2510</v>
      </c>
      <c r="H474" s="3">
        <f>DATE(2024,8,29)</f>
        <v>45533</v>
      </c>
      <c r="I474" s="3">
        <f>DATE(2024,9,9)</f>
        <v>45544</v>
      </c>
      <c r="J474" s="1" t="s">
        <v>24</v>
      </c>
      <c r="K474" s="1" t="s">
        <v>25</v>
      </c>
    </row>
    <row r="475" spans="1:11">
      <c r="A475" s="1">
        <v>473</v>
      </c>
      <c r="B475" s="1" t="s">
        <v>1324</v>
      </c>
      <c r="C475" s="2" t="s">
        <v>1325</v>
      </c>
      <c r="D475" s="2" t="s">
        <v>1326</v>
      </c>
      <c r="E475" s="1" t="s">
        <v>729</v>
      </c>
      <c r="F475" s="1" t="s">
        <v>1327</v>
      </c>
      <c r="G475" s="1" t="s">
        <v>144</v>
      </c>
      <c r="H475" s="3">
        <f>DATE(2024,7,24)</f>
        <v>45497</v>
      </c>
      <c r="I475" s="3">
        <f>DATE(2024,7,29)</f>
        <v>45502</v>
      </c>
      <c r="J475" s="1" t="s">
        <v>24</v>
      </c>
      <c r="K475" s="1" t="s">
        <v>25</v>
      </c>
    </row>
    <row r="476" spans="1:11">
      <c r="A476" s="1">
        <v>474</v>
      </c>
      <c r="B476" s="1" t="s">
        <v>2005</v>
      </c>
      <c r="C476" s="2" t="s">
        <v>2006</v>
      </c>
      <c r="D476" s="2" t="s">
        <v>2007</v>
      </c>
      <c r="E476" s="1" t="s">
        <v>528</v>
      </c>
      <c r="F476" s="1" t="s">
        <v>2008</v>
      </c>
      <c r="G476" s="1" t="s">
        <v>2510</v>
      </c>
      <c r="H476" s="3">
        <f>DATE(2024,5,30)</f>
        <v>45442</v>
      </c>
      <c r="I476" s="3">
        <f>DATE(2024,6,11)</f>
        <v>45454</v>
      </c>
      <c r="J476" s="1" t="s">
        <v>24</v>
      </c>
      <c r="K476" s="1" t="s">
        <v>25</v>
      </c>
    </row>
    <row r="477" spans="1:11">
      <c r="A477" s="1">
        <v>475</v>
      </c>
      <c r="B477" s="1" t="s">
        <v>1440</v>
      </c>
      <c r="C477" s="2" t="s">
        <v>1441</v>
      </c>
      <c r="D477" s="2" t="s">
        <v>1442</v>
      </c>
      <c r="E477" s="1" t="s">
        <v>1443</v>
      </c>
      <c r="F477" s="1" t="s">
        <v>1444</v>
      </c>
      <c r="G477" s="1" t="s">
        <v>2510</v>
      </c>
      <c r="H477" s="3">
        <f>DATE(2024,10,25)</f>
        <v>45590</v>
      </c>
      <c r="I477" s="3">
        <f>DATE(2024,7,25)</f>
        <v>45498</v>
      </c>
      <c r="J477" s="1" t="s">
        <v>24</v>
      </c>
      <c r="K477" s="1" t="s">
        <v>25</v>
      </c>
    </row>
    <row r="478" spans="1:11">
      <c r="A478" s="1">
        <v>476</v>
      </c>
      <c r="B478" s="1" t="s">
        <v>1460</v>
      </c>
      <c r="C478" s="2" t="s">
        <v>1461</v>
      </c>
      <c r="D478" s="2" t="s">
        <v>1462</v>
      </c>
      <c r="E478" s="1" t="s">
        <v>1160</v>
      </c>
      <c r="F478" s="1" t="s">
        <v>1463</v>
      </c>
      <c r="G478" s="1" t="s">
        <v>162</v>
      </c>
      <c r="H478" s="3">
        <f>DATE(2023,9,7)</f>
        <v>45176</v>
      </c>
      <c r="I478" s="3">
        <f>DATE(2024,7,11)</f>
        <v>45484</v>
      </c>
      <c r="J478" s="1" t="s">
        <v>24</v>
      </c>
      <c r="K478" s="1" t="s">
        <v>25</v>
      </c>
    </row>
    <row r="479" spans="1:11">
      <c r="A479" s="1">
        <v>477</v>
      </c>
      <c r="B479" s="1" t="s">
        <v>1866</v>
      </c>
      <c r="C479" s="2" t="s">
        <v>1867</v>
      </c>
      <c r="D479" s="2" t="s">
        <v>13</v>
      </c>
      <c r="E479" s="1" t="s">
        <v>591</v>
      </c>
      <c r="F479" s="1" t="s">
        <v>1868</v>
      </c>
      <c r="G479" s="1" t="s">
        <v>144</v>
      </c>
      <c r="H479" s="3">
        <f>DATE(2024,9,10)</f>
        <v>45545</v>
      </c>
      <c r="I479" s="3">
        <f>DATE(2024,10,14)</f>
        <v>45579</v>
      </c>
      <c r="J479" s="1" t="s">
        <v>24</v>
      </c>
      <c r="K479" s="1" t="s">
        <v>25</v>
      </c>
    </row>
    <row r="480" spans="1:11">
      <c r="A480" s="1">
        <v>478</v>
      </c>
      <c r="B480" s="1" t="s">
        <v>273</v>
      </c>
      <c r="C480" s="2" t="s">
        <v>274</v>
      </c>
      <c r="D480" s="2" t="s">
        <v>275</v>
      </c>
      <c r="E480" s="1" t="s">
        <v>21</v>
      </c>
      <c r="F480" s="1" t="s">
        <v>276</v>
      </c>
      <c r="G480" s="1" t="s">
        <v>23</v>
      </c>
      <c r="H480" s="3">
        <f>DATE(2024,9,30)</f>
        <v>45565</v>
      </c>
      <c r="I480" s="3">
        <f>DATE(2024,10,2)</f>
        <v>45567</v>
      </c>
      <c r="J480" s="1" t="s">
        <v>24</v>
      </c>
      <c r="K480" s="1" t="s">
        <v>25</v>
      </c>
    </row>
    <row r="481" spans="1:11">
      <c r="A481" s="1">
        <v>479</v>
      </c>
      <c r="B481" s="1" t="s">
        <v>548</v>
      </c>
      <c r="C481" s="2" t="s">
        <v>549</v>
      </c>
      <c r="D481" s="2" t="s">
        <v>550</v>
      </c>
      <c r="E481" s="1" t="s">
        <v>280</v>
      </c>
      <c r="F481" s="1" t="s">
        <v>551</v>
      </c>
      <c r="G481" s="1" t="s">
        <v>83</v>
      </c>
      <c r="H481" s="3">
        <f>DATE(2024,11,4)</f>
        <v>45600</v>
      </c>
      <c r="I481" s="3">
        <f>DATE(2024,10,24)</f>
        <v>45589</v>
      </c>
      <c r="J481" s="1" t="s">
        <v>24</v>
      </c>
      <c r="K481" s="1" t="s">
        <v>25</v>
      </c>
    </row>
    <row r="482" spans="1:11">
      <c r="A482" s="1">
        <v>480</v>
      </c>
      <c r="B482" s="1" t="s">
        <v>619</v>
      </c>
      <c r="C482" s="2" t="s">
        <v>620</v>
      </c>
      <c r="D482" s="2" t="s">
        <v>621</v>
      </c>
      <c r="E482" s="1" t="s">
        <v>448</v>
      </c>
      <c r="F482" s="1" t="s">
        <v>622</v>
      </c>
      <c r="G482" s="1" t="s">
        <v>144</v>
      </c>
      <c r="H482" s="3">
        <f>DATE(2024,3,8)</f>
        <v>45359</v>
      </c>
      <c r="I482" s="3">
        <f>DATE(2024,4,24)</f>
        <v>45406</v>
      </c>
      <c r="J482" s="1" t="s">
        <v>24</v>
      </c>
      <c r="K482" s="1" t="s">
        <v>25</v>
      </c>
    </row>
    <row r="483" spans="1:11">
      <c r="A483" s="1">
        <v>481</v>
      </c>
      <c r="B483" s="1" t="s">
        <v>2494</v>
      </c>
      <c r="C483" s="2" t="s">
        <v>2495</v>
      </c>
      <c r="D483" s="2" t="s">
        <v>2496</v>
      </c>
      <c r="E483" s="1" t="s">
        <v>1063</v>
      </c>
      <c r="F483" s="1" t="s">
        <v>2497</v>
      </c>
      <c r="G483" s="1" t="s">
        <v>144</v>
      </c>
      <c r="H483" s="3">
        <f>DATE(2024,4,26)</f>
        <v>45408</v>
      </c>
      <c r="I483" s="3">
        <f>DATE(2024,7,11)</f>
        <v>45484</v>
      </c>
      <c r="J483" s="1" t="s">
        <v>24</v>
      </c>
      <c r="K483" s="1" t="s">
        <v>25</v>
      </c>
    </row>
    <row r="484" spans="1:11">
      <c r="A484" s="1">
        <v>482</v>
      </c>
      <c r="B484" s="1" t="s">
        <v>966</v>
      </c>
      <c r="C484" s="2" t="s">
        <v>967</v>
      </c>
      <c r="D484" s="2" t="s">
        <v>968</v>
      </c>
      <c r="E484" s="1" t="s">
        <v>832</v>
      </c>
      <c r="F484" s="1" t="s">
        <v>969</v>
      </c>
      <c r="G484" s="1" t="s">
        <v>2510</v>
      </c>
      <c r="H484" s="3">
        <f>DATE(2024,6,26)</f>
        <v>45469</v>
      </c>
      <c r="I484" s="3">
        <f>DATE(2024,8,2)</f>
        <v>45506</v>
      </c>
      <c r="J484" s="1" t="s">
        <v>24</v>
      </c>
      <c r="K484" s="1" t="s">
        <v>25</v>
      </c>
    </row>
    <row r="485" spans="1:11">
      <c r="A485" s="1">
        <v>483</v>
      </c>
      <c r="B485" s="1" t="s">
        <v>418</v>
      </c>
      <c r="C485" s="2" t="s">
        <v>419</v>
      </c>
      <c r="D485" s="2" t="s">
        <v>13</v>
      </c>
      <c r="E485" s="1" t="s">
        <v>420</v>
      </c>
      <c r="F485" s="1" t="s">
        <v>421</v>
      </c>
      <c r="G485" s="1" t="s">
        <v>144</v>
      </c>
      <c r="H485" s="3">
        <f>DATE(2024,10,25)</f>
        <v>45590</v>
      </c>
      <c r="I485" s="3">
        <f>DATE(2024,10,24)</f>
        <v>45589</v>
      </c>
      <c r="J485" s="1" t="s">
        <v>24</v>
      </c>
      <c r="K485" s="1" t="s">
        <v>25</v>
      </c>
    </row>
    <row r="486" spans="1:11">
      <c r="A486" s="1">
        <v>484</v>
      </c>
      <c r="B486" s="1" t="s">
        <v>288</v>
      </c>
      <c r="C486" s="2" t="s">
        <v>289</v>
      </c>
      <c r="D486" s="2" t="s">
        <v>13</v>
      </c>
      <c r="E486" s="1" t="s">
        <v>224</v>
      </c>
      <c r="F486" s="1" t="s">
        <v>290</v>
      </c>
      <c r="G486" s="1" t="s">
        <v>144</v>
      </c>
      <c r="H486" s="3">
        <f>DATE(2024,3,27)</f>
        <v>45378</v>
      </c>
      <c r="I486" s="3">
        <f>DATE(2024,5,24)</f>
        <v>45436</v>
      </c>
      <c r="J486" s="1" t="s">
        <v>24</v>
      </c>
      <c r="K486" s="1" t="s">
        <v>25</v>
      </c>
    </row>
    <row r="487" spans="1:11">
      <c r="A487" s="1">
        <v>485</v>
      </c>
      <c r="B487" s="1" t="s">
        <v>954</v>
      </c>
      <c r="C487" s="2" t="s">
        <v>955</v>
      </c>
      <c r="D487" s="2" t="s">
        <v>956</v>
      </c>
      <c r="E487" s="1" t="s">
        <v>388</v>
      </c>
      <c r="F487" s="1" t="s">
        <v>957</v>
      </c>
      <c r="G487" s="1" t="s">
        <v>23</v>
      </c>
      <c r="H487" s="3">
        <f>DATE(2024,7,15)</f>
        <v>45488</v>
      </c>
      <c r="I487" s="3">
        <f>DATE(2024,7,8)</f>
        <v>45481</v>
      </c>
      <c r="J487" s="1" t="s">
        <v>24</v>
      </c>
      <c r="K487" s="1" t="s">
        <v>25</v>
      </c>
    </row>
    <row r="488" spans="1:11">
      <c r="A488" s="1">
        <v>486</v>
      </c>
      <c r="B488" s="1" t="s">
        <v>1747</v>
      </c>
      <c r="C488" s="2" t="s">
        <v>1748</v>
      </c>
      <c r="D488" s="2" t="s">
        <v>1749</v>
      </c>
      <c r="E488" s="1" t="s">
        <v>1113</v>
      </c>
      <c r="F488" s="1" t="s">
        <v>1750</v>
      </c>
      <c r="G488" s="1" t="s">
        <v>144</v>
      </c>
      <c r="H488" s="3">
        <f>DATE(2022,6,7)</f>
        <v>44719</v>
      </c>
      <c r="I488" s="3">
        <f>DATE(2024,7,31)</f>
        <v>45504</v>
      </c>
      <c r="J488" s="1" t="s">
        <v>24</v>
      </c>
      <c r="K488" s="1" t="s">
        <v>25</v>
      </c>
    </row>
    <row r="489" spans="1:11">
      <c r="A489" s="1">
        <v>487</v>
      </c>
      <c r="B489" s="1" t="s">
        <v>1751</v>
      </c>
      <c r="C489" s="2" t="s">
        <v>1752</v>
      </c>
      <c r="D489" s="2" t="s">
        <v>1753</v>
      </c>
      <c r="E489" s="1" t="s">
        <v>1113</v>
      </c>
      <c r="F489" s="1" t="s">
        <v>1750</v>
      </c>
      <c r="G489" s="1" t="s">
        <v>144</v>
      </c>
      <c r="H489" s="3">
        <f>DATE(2023,9,18)</f>
        <v>45187</v>
      </c>
      <c r="I489" s="3">
        <f>DATE(2024,7,31)</f>
        <v>45504</v>
      </c>
      <c r="J489" s="1" t="s">
        <v>24</v>
      </c>
      <c r="K489" s="1" t="s">
        <v>25</v>
      </c>
    </row>
    <row r="490" spans="1:11">
      <c r="A490" s="1">
        <v>488</v>
      </c>
      <c r="B490" s="1" t="s">
        <v>1754</v>
      </c>
      <c r="C490" s="2" t="s">
        <v>1755</v>
      </c>
      <c r="D490" s="2" t="s">
        <v>1756</v>
      </c>
      <c r="E490" s="1" t="s">
        <v>1113</v>
      </c>
      <c r="F490" s="1" t="s">
        <v>1757</v>
      </c>
      <c r="G490" s="1" t="s">
        <v>144</v>
      </c>
      <c r="H490" s="3">
        <f>DATE(2024,8,14)</f>
        <v>45518</v>
      </c>
      <c r="I490" s="3">
        <f>DATE(2024,8,26)</f>
        <v>45530</v>
      </c>
      <c r="J490" s="1" t="s">
        <v>24</v>
      </c>
      <c r="K490" s="1" t="s">
        <v>25</v>
      </c>
    </row>
    <row r="491" spans="1:11">
      <c r="A491" s="1">
        <v>489</v>
      </c>
      <c r="B491" s="1" t="s">
        <v>250</v>
      </c>
      <c r="C491" s="2" t="s">
        <v>251</v>
      </c>
      <c r="D491" s="2" t="s">
        <v>252</v>
      </c>
      <c r="E491" s="1" t="s">
        <v>253</v>
      </c>
      <c r="F491" s="1" t="s">
        <v>254</v>
      </c>
      <c r="G491" s="1" t="s">
        <v>144</v>
      </c>
      <c r="H491" s="3">
        <f>DATE(2024,4,5)</f>
        <v>45387</v>
      </c>
      <c r="I491" s="3">
        <f>DATE(2024,5,7)</f>
        <v>45419</v>
      </c>
      <c r="J491" s="1" t="s">
        <v>24</v>
      </c>
      <c r="K491" s="1" t="s">
        <v>25</v>
      </c>
    </row>
    <row r="492" spans="1:11">
      <c r="A492" s="1">
        <v>490</v>
      </c>
      <c r="B492" s="1" t="s">
        <v>1445</v>
      </c>
      <c r="C492" s="2" t="s">
        <v>1446</v>
      </c>
      <c r="D492" s="2" t="s">
        <v>1447</v>
      </c>
      <c r="E492" s="1" t="s">
        <v>244</v>
      </c>
      <c r="F492" s="1" t="s">
        <v>1448</v>
      </c>
      <c r="G492" s="1" t="s">
        <v>2510</v>
      </c>
      <c r="H492" s="3">
        <f>DATE(2024,7,17)</f>
        <v>45490</v>
      </c>
      <c r="I492" s="3">
        <f>DATE(2024,10,17)</f>
        <v>45582</v>
      </c>
      <c r="J492" s="1" t="s">
        <v>24</v>
      </c>
      <c r="K492" s="1" t="s">
        <v>25</v>
      </c>
    </row>
    <row r="493" spans="1:11">
      <c r="A493" s="1">
        <v>491</v>
      </c>
      <c r="B493" s="1" t="s">
        <v>1235</v>
      </c>
      <c r="C493" s="2" t="s">
        <v>1236</v>
      </c>
      <c r="D493" s="2" t="s">
        <v>1237</v>
      </c>
      <c r="E493" s="1" t="s">
        <v>448</v>
      </c>
      <c r="F493" s="1" t="s">
        <v>1238</v>
      </c>
      <c r="G493" s="1" t="s">
        <v>144</v>
      </c>
      <c r="H493" s="3">
        <f>DATE(2024,5,31)</f>
        <v>45443</v>
      </c>
      <c r="I493" s="3">
        <f>DATE(2024,6,28)</f>
        <v>45471</v>
      </c>
      <c r="J493" s="1" t="s">
        <v>24</v>
      </c>
      <c r="K493" s="1" t="s">
        <v>25</v>
      </c>
    </row>
    <row r="494" spans="1:11">
      <c r="A494" s="1">
        <v>492</v>
      </c>
      <c r="B494" s="1" t="s">
        <v>404</v>
      </c>
      <c r="C494" s="2" t="s">
        <v>405</v>
      </c>
      <c r="D494" s="2" t="s">
        <v>406</v>
      </c>
      <c r="E494" s="1" t="s">
        <v>224</v>
      </c>
      <c r="F494" s="1" t="s">
        <v>407</v>
      </c>
      <c r="G494" s="1" t="s">
        <v>144</v>
      </c>
      <c r="H494" s="3">
        <f>DATE(2024,9,27)</f>
        <v>45562</v>
      </c>
      <c r="I494" s="3">
        <f>DATE(2024,10,15)</f>
        <v>45580</v>
      </c>
      <c r="J494" s="1" t="s">
        <v>24</v>
      </c>
      <c r="K494" s="1" t="s">
        <v>25</v>
      </c>
    </row>
    <row r="495" spans="1:11">
      <c r="A495" s="1">
        <v>493</v>
      </c>
      <c r="B495" s="1" t="s">
        <v>947</v>
      </c>
      <c r="C495" s="2" t="s">
        <v>948</v>
      </c>
      <c r="D495" s="2" t="s">
        <v>949</v>
      </c>
      <c r="E495" s="1" t="s">
        <v>280</v>
      </c>
      <c r="F495" s="1" t="s">
        <v>950</v>
      </c>
      <c r="G495" s="1" t="s">
        <v>2510</v>
      </c>
      <c r="H495" s="3">
        <f>DATE(2024,6,14)</f>
        <v>45457</v>
      </c>
      <c r="I495" s="3">
        <f>DATE(2024,8,14)</f>
        <v>45518</v>
      </c>
      <c r="J495" s="1" t="s">
        <v>24</v>
      </c>
      <c r="K495" s="1" t="s">
        <v>25</v>
      </c>
    </row>
    <row r="496" spans="1:11">
      <c r="A496" s="1">
        <v>494</v>
      </c>
      <c r="B496" s="1" t="s">
        <v>1157</v>
      </c>
      <c r="C496" s="2" t="s">
        <v>1158</v>
      </c>
      <c r="D496" s="2" t="s">
        <v>1159</v>
      </c>
      <c r="E496" s="1" t="s">
        <v>1160</v>
      </c>
      <c r="F496" s="1" t="s">
        <v>1161</v>
      </c>
      <c r="G496" s="1" t="s">
        <v>144</v>
      </c>
      <c r="H496" s="3">
        <f>DATE(2024,2,28)</f>
        <v>45350</v>
      </c>
      <c r="I496" s="3">
        <f>DATE(2024,7,11)</f>
        <v>45484</v>
      </c>
      <c r="J496" s="1" t="s">
        <v>24</v>
      </c>
      <c r="K496" s="1" t="s">
        <v>25</v>
      </c>
    </row>
    <row r="497" spans="1:11">
      <c r="A497" s="1">
        <v>495</v>
      </c>
      <c r="B497" s="1" t="s">
        <v>1667</v>
      </c>
      <c r="C497" s="2" t="s">
        <v>1668</v>
      </c>
      <c r="D497" s="2" t="s">
        <v>1669</v>
      </c>
      <c r="E497" s="1" t="s">
        <v>1670</v>
      </c>
      <c r="F497" s="1" t="s">
        <v>1671</v>
      </c>
      <c r="G497" s="1" t="s">
        <v>144</v>
      </c>
      <c r="H497" s="3">
        <f>DATE(2024,9,26)</f>
        <v>45561</v>
      </c>
      <c r="I497" s="3">
        <f>DATE(2024,10,2)</f>
        <v>45567</v>
      </c>
      <c r="J497" s="1" t="s">
        <v>24</v>
      </c>
      <c r="K497" s="1" t="s">
        <v>25</v>
      </c>
    </row>
    <row r="498" spans="1:11">
      <c r="A498" s="1">
        <v>496</v>
      </c>
      <c r="B498" s="1" t="s">
        <v>1924</v>
      </c>
      <c r="C498" s="2" t="s">
        <v>1925</v>
      </c>
      <c r="D498" s="2" t="s">
        <v>1926</v>
      </c>
      <c r="E498" s="1" t="s">
        <v>1927</v>
      </c>
      <c r="F498" s="1" t="s">
        <v>1928</v>
      </c>
      <c r="G498" s="1" t="s">
        <v>2510</v>
      </c>
      <c r="H498" s="3">
        <f>DATE(2024,7,24)</f>
        <v>45497</v>
      </c>
      <c r="I498" s="3">
        <f>DATE(2024,10,18)</f>
        <v>45583</v>
      </c>
      <c r="J498" s="1" t="s">
        <v>24</v>
      </c>
      <c r="K498" s="1" t="s">
        <v>25</v>
      </c>
    </row>
    <row r="499" spans="1:11">
      <c r="A499" s="1">
        <v>497</v>
      </c>
      <c r="B499" s="1" t="s">
        <v>2274</v>
      </c>
      <c r="C499" s="2" t="s">
        <v>2275</v>
      </c>
      <c r="D499" s="2" t="s">
        <v>2276</v>
      </c>
      <c r="E499" s="1" t="s">
        <v>617</v>
      </c>
      <c r="F499" s="1" t="s">
        <v>2277</v>
      </c>
      <c r="G499" s="1" t="s">
        <v>2510</v>
      </c>
      <c r="H499" s="3">
        <f>DATE(2024,8,15)</f>
        <v>45519</v>
      </c>
      <c r="I499" s="3">
        <f>DATE(2024,9,25)</f>
        <v>45560</v>
      </c>
      <c r="J499" s="1" t="s">
        <v>24</v>
      </c>
      <c r="K499" s="1" t="s">
        <v>25</v>
      </c>
    </row>
    <row r="500" spans="1:11">
      <c r="A500" s="1">
        <v>498</v>
      </c>
      <c r="B500" s="1" t="s">
        <v>2009</v>
      </c>
      <c r="C500" s="2" t="s">
        <v>2010</v>
      </c>
      <c r="D500" s="2" t="s">
        <v>2011</v>
      </c>
      <c r="E500" s="1" t="s">
        <v>1063</v>
      </c>
      <c r="F500" s="1" t="s">
        <v>2012</v>
      </c>
      <c r="G500" s="1" t="s">
        <v>2510</v>
      </c>
      <c r="H500" s="3">
        <f>DATE(2023,3,27)</f>
        <v>45012</v>
      </c>
      <c r="I500" s="3">
        <f>DATE(2024,7,11)</f>
        <v>45484</v>
      </c>
      <c r="J500" s="1" t="s">
        <v>24</v>
      </c>
      <c r="K500" s="1" t="s">
        <v>25</v>
      </c>
    </row>
    <row r="501" spans="1:11">
      <c r="A501" s="1">
        <v>499</v>
      </c>
      <c r="B501" s="1" t="s">
        <v>1328</v>
      </c>
      <c r="C501" s="2" t="s">
        <v>1329</v>
      </c>
      <c r="D501" s="2" t="s">
        <v>1330</v>
      </c>
      <c r="E501" s="1" t="s">
        <v>1063</v>
      </c>
      <c r="F501" s="1" t="s">
        <v>1331</v>
      </c>
      <c r="G501" s="1" t="s">
        <v>144</v>
      </c>
      <c r="H501" s="3">
        <f>DATE(2024,8,22)</f>
        <v>45526</v>
      </c>
      <c r="I501" s="3">
        <f>DATE(2024,9,11)</f>
        <v>45546</v>
      </c>
      <c r="J501" s="1" t="s">
        <v>24</v>
      </c>
      <c r="K501" s="1" t="s">
        <v>25</v>
      </c>
    </row>
    <row r="502" spans="1:11">
      <c r="A502" s="1">
        <v>500</v>
      </c>
      <c r="B502" s="1" t="s">
        <v>277</v>
      </c>
      <c r="C502" s="2" t="s">
        <v>278</v>
      </c>
      <c r="D502" s="2" t="s">
        <v>279</v>
      </c>
      <c r="E502" s="1" t="s">
        <v>280</v>
      </c>
      <c r="F502" s="1" t="s">
        <v>281</v>
      </c>
      <c r="G502" s="1" t="s">
        <v>144</v>
      </c>
      <c r="H502" s="3">
        <f>DATE(2024,8,4)</f>
        <v>45508</v>
      </c>
      <c r="I502" s="3">
        <f>DATE(2024,7,30)</f>
        <v>45503</v>
      </c>
      <c r="J502" s="1" t="s">
        <v>24</v>
      </c>
      <c r="K502" s="1" t="s">
        <v>25</v>
      </c>
    </row>
    <row r="503" spans="1:11">
      <c r="A503" s="1">
        <v>501</v>
      </c>
      <c r="B503" s="1" t="s">
        <v>1941</v>
      </c>
      <c r="C503" s="2" t="s">
        <v>1942</v>
      </c>
      <c r="D503" s="2" t="s">
        <v>1943</v>
      </c>
      <c r="E503" s="1" t="s">
        <v>478</v>
      </c>
      <c r="F503" s="1" t="s">
        <v>1944</v>
      </c>
      <c r="G503" s="1" t="s">
        <v>71</v>
      </c>
      <c r="H503" s="3">
        <f>DATE(2024,2,23)</f>
        <v>45345</v>
      </c>
      <c r="I503" s="3">
        <f>DATE(2024,2,22)</f>
        <v>45344</v>
      </c>
      <c r="J503" s="1" t="s">
        <v>24</v>
      </c>
      <c r="K503" s="1" t="s">
        <v>25</v>
      </c>
    </row>
    <row r="504" spans="1:11">
      <c r="A504" s="1">
        <v>502</v>
      </c>
      <c r="B504" s="1" t="s">
        <v>1124</v>
      </c>
      <c r="C504" s="2" t="s">
        <v>1125</v>
      </c>
      <c r="D504" s="2" t="s">
        <v>1126</v>
      </c>
      <c r="E504" s="1" t="s">
        <v>729</v>
      </c>
      <c r="F504" s="1" t="s">
        <v>1127</v>
      </c>
      <c r="G504" s="1" t="s">
        <v>131</v>
      </c>
      <c r="H504" s="3">
        <f>DATE(2024,8,5)</f>
        <v>45509</v>
      </c>
      <c r="I504" s="3">
        <f>DATE(2024,8,19)</f>
        <v>45523</v>
      </c>
      <c r="J504" s="1" t="s">
        <v>24</v>
      </c>
      <c r="K504" s="1" t="s">
        <v>25</v>
      </c>
    </row>
    <row r="505" spans="1:11">
      <c r="A505" s="1">
        <v>503</v>
      </c>
      <c r="B505" s="1" t="s">
        <v>1110</v>
      </c>
      <c r="C505" s="2" t="s">
        <v>1111</v>
      </c>
      <c r="D505" s="2" t="s">
        <v>1112</v>
      </c>
      <c r="E505" s="1" t="s">
        <v>1113</v>
      </c>
      <c r="F505" s="1" t="s">
        <v>1114</v>
      </c>
      <c r="G505" s="1" t="s">
        <v>2510</v>
      </c>
      <c r="H505" s="3">
        <f>DATE(2024,3,8)</f>
        <v>45359</v>
      </c>
      <c r="I505" s="3">
        <f>DATE(2024,7,31)</f>
        <v>45504</v>
      </c>
      <c r="J505" s="1" t="s">
        <v>24</v>
      </c>
      <c r="K505" s="1" t="s">
        <v>25</v>
      </c>
    </row>
    <row r="506" spans="1:11">
      <c r="A506" s="1">
        <v>504</v>
      </c>
      <c r="B506" s="1" t="s">
        <v>1222</v>
      </c>
      <c r="C506" s="2" t="s">
        <v>1223</v>
      </c>
      <c r="D506" s="2" t="s">
        <v>1224</v>
      </c>
      <c r="E506" s="1" t="s">
        <v>1225</v>
      </c>
      <c r="F506" s="1" t="s">
        <v>1226</v>
      </c>
      <c r="G506" s="1" t="s">
        <v>2510</v>
      </c>
      <c r="H506" s="3">
        <f>DATE(2024,6,30)</f>
        <v>45473</v>
      </c>
      <c r="I506" s="3">
        <f>DATE(2024,7,9)</f>
        <v>45482</v>
      </c>
      <c r="J506" s="1" t="s">
        <v>24</v>
      </c>
      <c r="K506" s="1" t="s">
        <v>25</v>
      </c>
    </row>
    <row r="507" spans="1:11">
      <c r="A507" s="1">
        <v>505</v>
      </c>
      <c r="B507" s="1" t="s">
        <v>18</v>
      </c>
      <c r="C507" s="2" t="s">
        <v>19</v>
      </c>
      <c r="D507" s="2" t="s">
        <v>20</v>
      </c>
      <c r="E507" s="1" t="s">
        <v>21</v>
      </c>
      <c r="F507" s="1" t="s">
        <v>22</v>
      </c>
      <c r="G507" s="1" t="s">
        <v>23</v>
      </c>
      <c r="H507" s="3">
        <f>DATE(2024,8,30)</f>
        <v>45534</v>
      </c>
      <c r="I507" s="3">
        <f>DATE(2024,9,12)</f>
        <v>45547</v>
      </c>
      <c r="J507" s="1" t="s">
        <v>24</v>
      </c>
      <c r="K507" s="1" t="s">
        <v>25</v>
      </c>
    </row>
    <row r="508" spans="1:11">
      <c r="A508" s="1">
        <v>506</v>
      </c>
      <c r="B508" s="1" t="s">
        <v>234</v>
      </c>
      <c r="C508" s="2" t="s">
        <v>235</v>
      </c>
      <c r="D508" s="2" t="s">
        <v>13</v>
      </c>
      <c r="E508" s="1" t="s">
        <v>88</v>
      </c>
      <c r="F508" s="1" t="s">
        <v>236</v>
      </c>
      <c r="G508" s="1" t="s">
        <v>162</v>
      </c>
      <c r="H508" s="3">
        <f>DATE(2024,9,25)</f>
        <v>45560</v>
      </c>
      <c r="I508" s="3">
        <f>DATE(2024,10,14)</f>
        <v>45579</v>
      </c>
      <c r="J508" s="1" t="s">
        <v>24</v>
      </c>
      <c r="K508" s="1" t="s">
        <v>25</v>
      </c>
    </row>
    <row r="509" spans="1:11">
      <c r="A509" s="1">
        <v>507</v>
      </c>
      <c r="B509" s="1" t="s">
        <v>1884</v>
      </c>
      <c r="C509" s="2" t="s">
        <v>1885</v>
      </c>
      <c r="D509" s="2" t="s">
        <v>1886</v>
      </c>
      <c r="E509" s="1" t="s">
        <v>1113</v>
      </c>
      <c r="F509" s="1" t="s">
        <v>1887</v>
      </c>
      <c r="G509" s="1" t="s">
        <v>2510</v>
      </c>
      <c r="H509" s="3">
        <f>DATE(2024,6,24)</f>
        <v>45467</v>
      </c>
      <c r="I509" s="3">
        <f>DATE(2024,7,31)</f>
        <v>45504</v>
      </c>
      <c r="J509" s="1" t="s">
        <v>24</v>
      </c>
      <c r="K509" s="1" t="s">
        <v>25</v>
      </c>
    </row>
    <row r="510" spans="1:11">
      <c r="A510" s="1">
        <v>508</v>
      </c>
      <c r="B510" s="1" t="s">
        <v>1332</v>
      </c>
      <c r="C510" s="2" t="s">
        <v>1333</v>
      </c>
      <c r="D510" s="2" t="s">
        <v>1334</v>
      </c>
      <c r="E510" s="1" t="s">
        <v>989</v>
      </c>
      <c r="F510" s="1" t="s">
        <v>1335</v>
      </c>
      <c r="G510" s="1" t="s">
        <v>131</v>
      </c>
      <c r="H510" s="3">
        <f>DATE(2024,6,3)</f>
        <v>45446</v>
      </c>
      <c r="I510" s="3">
        <f>DATE(2024,6,10)</f>
        <v>45453</v>
      </c>
      <c r="J510" s="1" t="s">
        <v>24</v>
      </c>
      <c r="K510" s="1" t="s">
        <v>25</v>
      </c>
    </row>
    <row r="511" spans="1:11">
      <c r="A511" s="1">
        <v>509</v>
      </c>
      <c r="B511" s="1" t="s">
        <v>1024</v>
      </c>
      <c r="C511" s="2" t="s">
        <v>1025</v>
      </c>
      <c r="D511" s="2" t="s">
        <v>1026</v>
      </c>
      <c r="E511" s="1" t="s">
        <v>989</v>
      </c>
      <c r="F511" s="1" t="s">
        <v>1027</v>
      </c>
      <c r="G511" s="1" t="s">
        <v>144</v>
      </c>
      <c r="H511" s="3">
        <f>DATE(2024,9,2)</f>
        <v>45537</v>
      </c>
      <c r="I511" s="3">
        <f>DATE(2024,9,11)</f>
        <v>45546</v>
      </c>
      <c r="J511" s="1" t="s">
        <v>24</v>
      </c>
      <c r="K511" s="1" t="s">
        <v>25</v>
      </c>
    </row>
    <row r="512" spans="1:11">
      <c r="A512" s="1">
        <v>510</v>
      </c>
      <c r="B512" s="1" t="s">
        <v>1336</v>
      </c>
      <c r="C512" s="2" t="s">
        <v>1337</v>
      </c>
      <c r="D512" s="2" t="s">
        <v>1338</v>
      </c>
      <c r="E512" s="1" t="s">
        <v>989</v>
      </c>
      <c r="F512" s="1" t="s">
        <v>1339</v>
      </c>
      <c r="G512" s="1" t="s">
        <v>144</v>
      </c>
      <c r="H512" s="3">
        <f>DATE(2024,6,20)</f>
        <v>45463</v>
      </c>
      <c r="I512" s="3">
        <f>DATE(2024,6,28)</f>
        <v>45471</v>
      </c>
      <c r="J512" s="1" t="s">
        <v>24</v>
      </c>
      <c r="K512" s="1" t="s">
        <v>25</v>
      </c>
    </row>
    <row r="513" spans="1:11">
      <c r="A513" s="1">
        <v>511</v>
      </c>
      <c r="B513" s="1" t="s">
        <v>864</v>
      </c>
      <c r="C513" s="2" t="s">
        <v>865</v>
      </c>
      <c r="D513" s="2" t="s">
        <v>866</v>
      </c>
      <c r="E513" s="1" t="s">
        <v>867</v>
      </c>
      <c r="F513" s="1" t="s">
        <v>868</v>
      </c>
      <c r="G513" s="1" t="s">
        <v>2510</v>
      </c>
      <c r="H513" s="3">
        <f>DATE(2024,9,12)</f>
        <v>45547</v>
      </c>
      <c r="I513" s="3">
        <f>DATE(2024,10,2)</f>
        <v>45567</v>
      </c>
      <c r="J513" s="1" t="s">
        <v>24</v>
      </c>
      <c r="K513" s="1" t="s">
        <v>25</v>
      </c>
    </row>
    <row r="514" spans="1:11">
      <c r="A514" s="1">
        <v>512</v>
      </c>
      <c r="B514" s="1" t="s">
        <v>1340</v>
      </c>
      <c r="C514" s="2" t="s">
        <v>1341</v>
      </c>
      <c r="D514" s="2" t="s">
        <v>1342</v>
      </c>
      <c r="E514" s="1" t="s">
        <v>1343</v>
      </c>
      <c r="F514" s="1" t="s">
        <v>1344</v>
      </c>
      <c r="G514" s="1" t="s">
        <v>144</v>
      </c>
      <c r="H514" s="3">
        <f>DATE(2024,5,22)</f>
        <v>45434</v>
      </c>
      <c r="I514" s="3">
        <f>DATE(2024,5,10)</f>
        <v>45422</v>
      </c>
      <c r="J514" s="1" t="s">
        <v>24</v>
      </c>
      <c r="K514" s="1" t="s">
        <v>145</v>
      </c>
    </row>
    <row r="515" spans="1:11">
      <c r="A515" s="1">
        <v>513</v>
      </c>
      <c r="B515" s="1" t="s">
        <v>354</v>
      </c>
      <c r="C515" s="2" t="s">
        <v>355</v>
      </c>
      <c r="D515" s="2" t="s">
        <v>13</v>
      </c>
      <c r="E515" s="1" t="s">
        <v>123</v>
      </c>
      <c r="F515" s="1" t="s">
        <v>356</v>
      </c>
      <c r="G515" s="1" t="s">
        <v>2510</v>
      </c>
      <c r="H515" s="3">
        <f>DATE(2024,6,7)</f>
        <v>45450</v>
      </c>
      <c r="I515" s="3">
        <f>DATE(2024,6,10)</f>
        <v>45453</v>
      </c>
      <c r="J515" s="1" t="s">
        <v>24</v>
      </c>
      <c r="K515" s="1" t="s">
        <v>145</v>
      </c>
    </row>
    <row r="516" spans="1:11">
      <c r="A516" s="1">
        <v>514</v>
      </c>
      <c r="B516" s="1" t="s">
        <v>1583</v>
      </c>
      <c r="C516" s="2" t="s">
        <v>1584</v>
      </c>
      <c r="D516" s="2" t="s">
        <v>1585</v>
      </c>
      <c r="E516" s="1" t="s">
        <v>1101</v>
      </c>
      <c r="F516" s="1" t="s">
        <v>1586</v>
      </c>
      <c r="G516" s="1" t="s">
        <v>144</v>
      </c>
      <c r="H516" s="3">
        <f>DATE(2024,1,30)</f>
        <v>45321</v>
      </c>
      <c r="I516" s="3">
        <f>DATE(2024,2,7)</f>
        <v>45329</v>
      </c>
      <c r="J516" s="1" t="s">
        <v>24</v>
      </c>
      <c r="K516" s="1" t="s">
        <v>145</v>
      </c>
    </row>
    <row r="517" spans="1:11">
      <c r="A517" s="1">
        <v>515</v>
      </c>
      <c r="B517" s="1" t="s">
        <v>1548</v>
      </c>
      <c r="C517" s="2" t="s">
        <v>1549</v>
      </c>
      <c r="D517" s="2" t="s">
        <v>13</v>
      </c>
      <c r="E517" s="1" t="s">
        <v>1015</v>
      </c>
      <c r="F517" s="1" t="s">
        <v>1550</v>
      </c>
      <c r="G517" s="1" t="s">
        <v>2510</v>
      </c>
      <c r="H517" s="3">
        <f>DATE(2024,10,15)</f>
        <v>45580</v>
      </c>
      <c r="I517" s="3">
        <f>DATE(2024,10,24)</f>
        <v>45589</v>
      </c>
      <c r="J517" s="1" t="s">
        <v>24</v>
      </c>
      <c r="K517" s="1" t="s">
        <v>145</v>
      </c>
    </row>
    <row r="518" spans="1:11">
      <c r="A518" s="1">
        <v>516</v>
      </c>
      <c r="B518" s="1" t="s">
        <v>140</v>
      </c>
      <c r="C518" s="2" t="s">
        <v>141</v>
      </c>
      <c r="D518" s="2" t="s">
        <v>142</v>
      </c>
      <c r="E518" s="1" t="s">
        <v>137</v>
      </c>
      <c r="F518" s="1" t="s">
        <v>143</v>
      </c>
      <c r="G518" s="1" t="s">
        <v>144</v>
      </c>
      <c r="H518" s="3">
        <f>DATE(2024,9,30)</f>
        <v>45565</v>
      </c>
      <c r="I518" s="3">
        <f>DATE(2024,10,22)</f>
        <v>45587</v>
      </c>
      <c r="J518" s="1" t="s">
        <v>24</v>
      </c>
      <c r="K518" s="1" t="s">
        <v>145</v>
      </c>
    </row>
    <row r="519" spans="1:11">
      <c r="A519" s="1">
        <v>517</v>
      </c>
      <c r="B519" s="1" t="s">
        <v>2374</v>
      </c>
      <c r="C519" s="2" t="s">
        <v>2375</v>
      </c>
      <c r="D519" s="2" t="s">
        <v>13</v>
      </c>
      <c r="E519" s="1" t="s">
        <v>122</v>
      </c>
      <c r="F519" s="1" t="s">
        <v>2376</v>
      </c>
      <c r="G519" s="1" t="s">
        <v>2510</v>
      </c>
      <c r="H519" s="3">
        <f>DATE(2024,9,6)</f>
        <v>45541</v>
      </c>
      <c r="I519" s="3">
        <f>DATE(2024,9,5)</f>
        <v>45540</v>
      </c>
      <c r="J519" s="1" t="s">
        <v>24</v>
      </c>
      <c r="K519" s="1" t="s">
        <v>145</v>
      </c>
    </row>
    <row r="520" spans="1:11">
      <c r="A520" s="1">
        <v>518</v>
      </c>
      <c r="B520" s="1" t="s">
        <v>2392</v>
      </c>
      <c r="C520" s="2" t="s">
        <v>2393</v>
      </c>
      <c r="D520" s="2" t="s">
        <v>2394</v>
      </c>
      <c r="E520" s="1" t="s">
        <v>656</v>
      </c>
      <c r="F520" s="1" t="s">
        <v>2395</v>
      </c>
      <c r="G520" s="1" t="s">
        <v>2510</v>
      </c>
      <c r="H520" s="3">
        <f>DATE(2024,8,30)</f>
        <v>45534</v>
      </c>
      <c r="I520" s="3">
        <f>DATE(2024,9,9)</f>
        <v>45544</v>
      </c>
      <c r="J520" s="1" t="s">
        <v>24</v>
      </c>
      <c r="K520" s="1" t="s">
        <v>145</v>
      </c>
    </row>
    <row r="521" spans="1:11">
      <c r="A521" s="1">
        <v>519</v>
      </c>
      <c r="B521" s="1" t="s">
        <v>1895</v>
      </c>
      <c r="C521" s="2" t="s">
        <v>1896</v>
      </c>
      <c r="D521" s="2" t="s">
        <v>13</v>
      </c>
      <c r="E521" s="1" t="s">
        <v>1897</v>
      </c>
      <c r="F521" s="1" t="s">
        <v>1685</v>
      </c>
      <c r="G521" s="1" t="s">
        <v>144</v>
      </c>
      <c r="H521" s="3">
        <f>DATE(2024,4,25)</f>
        <v>45407</v>
      </c>
      <c r="I521" s="3">
        <f>DATE(2024,7,25)</f>
        <v>45498</v>
      </c>
      <c r="J521" s="1" t="s">
        <v>24</v>
      </c>
      <c r="K521" s="1" t="s">
        <v>145</v>
      </c>
    </row>
    <row r="522" spans="1:11">
      <c r="A522" s="1">
        <v>520</v>
      </c>
      <c r="B522" s="1" t="s">
        <v>585</v>
      </c>
      <c r="C522" s="2" t="s">
        <v>586</v>
      </c>
      <c r="D522" s="2" t="s">
        <v>13</v>
      </c>
      <c r="E522" s="1" t="s">
        <v>123</v>
      </c>
      <c r="F522" s="1" t="s">
        <v>587</v>
      </c>
      <c r="G522" s="1" t="s">
        <v>2510</v>
      </c>
      <c r="H522" s="3">
        <f>DATE(2024,9,5)</f>
        <v>45540</v>
      </c>
      <c r="I522" s="3">
        <f>DATE(2024,9,5)</f>
        <v>45540</v>
      </c>
      <c r="J522" s="1" t="s">
        <v>24</v>
      </c>
      <c r="K522" s="1" t="s">
        <v>145</v>
      </c>
    </row>
    <row r="523" spans="1:11">
      <c r="A523" s="1">
        <v>521</v>
      </c>
      <c r="B523" s="1" t="s">
        <v>2417</v>
      </c>
      <c r="C523" s="2" t="s">
        <v>2418</v>
      </c>
      <c r="D523" s="2" t="s">
        <v>13</v>
      </c>
      <c r="E523" s="1" t="s">
        <v>117</v>
      </c>
      <c r="F523" s="1" t="s">
        <v>2419</v>
      </c>
      <c r="G523" s="1" t="s">
        <v>702</v>
      </c>
      <c r="H523" s="3">
        <f>DATE(2024,10,9)</f>
        <v>45574</v>
      </c>
      <c r="I523" s="3">
        <f>DATE(2024,10,15)</f>
        <v>45580</v>
      </c>
      <c r="J523" s="1" t="s">
        <v>24</v>
      </c>
      <c r="K523" s="1" t="s">
        <v>145</v>
      </c>
    </row>
    <row r="524" spans="1:11">
      <c r="A524" s="1">
        <v>522</v>
      </c>
      <c r="B524" s="1" t="s">
        <v>1060</v>
      </c>
      <c r="C524" s="2" t="s">
        <v>1061</v>
      </c>
      <c r="D524" s="2" t="s">
        <v>1062</v>
      </c>
      <c r="E524" s="1" t="s">
        <v>1063</v>
      </c>
      <c r="F524" s="1" t="s">
        <v>1064</v>
      </c>
      <c r="G524" s="1" t="s">
        <v>144</v>
      </c>
      <c r="H524" s="3">
        <f>DATE(2024,9,20)</f>
        <v>45555</v>
      </c>
      <c r="I524" s="3">
        <f>DATE(2024,9,30)</f>
        <v>45565</v>
      </c>
      <c r="J524" s="1" t="s">
        <v>24</v>
      </c>
      <c r="K524" s="1" t="s">
        <v>145</v>
      </c>
    </row>
    <row r="525" spans="1:11">
      <c r="A525" s="1">
        <v>523</v>
      </c>
      <c r="B525" s="1" t="s">
        <v>1162</v>
      </c>
      <c r="C525" s="2" t="s">
        <v>1163</v>
      </c>
      <c r="D525" s="2" t="s">
        <v>1164</v>
      </c>
      <c r="E525" s="1" t="s">
        <v>1165</v>
      </c>
      <c r="F525" s="1" t="s">
        <v>1166</v>
      </c>
      <c r="G525" s="1" t="s">
        <v>71</v>
      </c>
      <c r="H525" s="3">
        <f>DATE(2024,6,28)</f>
        <v>45471</v>
      </c>
      <c r="I525" s="3">
        <f>DATE(2024,7,15)</f>
        <v>45488</v>
      </c>
      <c r="J525" s="1" t="s">
        <v>24</v>
      </c>
      <c r="K525" s="1" t="s">
        <v>145</v>
      </c>
    </row>
    <row r="526" spans="1:11">
      <c r="A526" s="1">
        <v>524</v>
      </c>
      <c r="B526" s="1" t="s">
        <v>1758</v>
      </c>
      <c r="C526" s="2" t="s">
        <v>1759</v>
      </c>
      <c r="D526" s="2" t="s">
        <v>1760</v>
      </c>
      <c r="E526" s="1" t="s">
        <v>1693</v>
      </c>
      <c r="F526" s="1" t="s">
        <v>1761</v>
      </c>
      <c r="G526" s="1" t="s">
        <v>71</v>
      </c>
      <c r="H526" s="3">
        <f>DATE(2024,10,20)</f>
        <v>45585</v>
      </c>
      <c r="I526" s="3">
        <f>DATE(2024,10,11)</f>
        <v>45576</v>
      </c>
      <c r="J526" s="1" t="s">
        <v>72</v>
      </c>
      <c r="K526" s="1" t="s">
        <v>1287</v>
      </c>
    </row>
    <row r="527" spans="1:11">
      <c r="A527" s="1">
        <v>525</v>
      </c>
      <c r="B527" s="1" t="s">
        <v>1367</v>
      </c>
      <c r="C527" s="2" t="s">
        <v>1368</v>
      </c>
      <c r="D527" s="2" t="s">
        <v>1369</v>
      </c>
      <c r="E527" s="1" t="s">
        <v>1160</v>
      </c>
      <c r="F527" s="1" t="s">
        <v>1370</v>
      </c>
      <c r="G527" s="1" t="s">
        <v>2510</v>
      </c>
      <c r="H527" s="3">
        <f>DATE(2024,8,28)</f>
        <v>45532</v>
      </c>
      <c r="I527" s="3">
        <f>DATE(2024,9,11)</f>
        <v>45546</v>
      </c>
      <c r="J527" s="1" t="s">
        <v>72</v>
      </c>
      <c r="K527" s="1" t="s">
        <v>1287</v>
      </c>
    </row>
    <row r="528" spans="1:11">
      <c r="A528" s="1">
        <v>526</v>
      </c>
      <c r="B528" s="1" t="s">
        <v>1283</v>
      </c>
      <c r="C528" s="2" t="s">
        <v>1284</v>
      </c>
      <c r="D528" s="2" t="s">
        <v>1285</v>
      </c>
      <c r="E528" s="1" t="s">
        <v>1276</v>
      </c>
      <c r="F528" s="1" t="s">
        <v>1286</v>
      </c>
      <c r="G528" s="1" t="s">
        <v>2510</v>
      </c>
      <c r="H528" s="3">
        <f>DATE(2024,9,15)</f>
        <v>45550</v>
      </c>
      <c r="I528" s="3">
        <f>DATE(2024,9,9)</f>
        <v>45544</v>
      </c>
      <c r="J528" s="1" t="s">
        <v>72</v>
      </c>
      <c r="K528" s="1" t="s">
        <v>1287</v>
      </c>
    </row>
    <row r="529" spans="1:11">
      <c r="A529" s="1">
        <v>527</v>
      </c>
      <c r="B529" s="1" t="s">
        <v>1626</v>
      </c>
      <c r="C529" s="2" t="s">
        <v>1627</v>
      </c>
      <c r="D529" s="2" t="s">
        <v>13</v>
      </c>
      <c r="E529" s="1" t="s">
        <v>1629</v>
      </c>
      <c r="F529" s="1" t="s">
        <v>1630</v>
      </c>
      <c r="G529" s="1" t="s">
        <v>71</v>
      </c>
      <c r="H529" s="3">
        <f>DATE(2024,9,15)</f>
        <v>45550</v>
      </c>
      <c r="I529" s="3">
        <f>DATE(2024,9,4)</f>
        <v>45539</v>
      </c>
      <c r="J529" s="1" t="s">
        <v>72</v>
      </c>
      <c r="K529" s="1" t="s">
        <v>1287</v>
      </c>
    </row>
    <row r="530" spans="1:11">
      <c r="A530" s="1">
        <v>528</v>
      </c>
      <c r="B530" s="1" t="s">
        <v>1672</v>
      </c>
      <c r="C530" s="2" t="s">
        <v>1673</v>
      </c>
      <c r="D530" s="2" t="s">
        <v>1674</v>
      </c>
      <c r="E530" s="1" t="s">
        <v>973</v>
      </c>
      <c r="F530" s="1" t="s">
        <v>1675</v>
      </c>
      <c r="G530" s="1" t="s">
        <v>71</v>
      </c>
      <c r="H530" s="3">
        <f>DATE(2024,8,27)</f>
        <v>45531</v>
      </c>
      <c r="I530" s="3">
        <f>DATE(2024,10,15)</f>
        <v>45580</v>
      </c>
      <c r="J530" s="1" t="s">
        <v>72</v>
      </c>
      <c r="K530" s="1" t="s">
        <v>1287</v>
      </c>
    </row>
    <row r="531" spans="1:11">
      <c r="A531" s="1">
        <v>529</v>
      </c>
      <c r="B531" s="1" t="s">
        <v>1449</v>
      </c>
      <c r="C531" s="2" t="s">
        <v>1450</v>
      </c>
      <c r="D531" s="2" t="s">
        <v>1451</v>
      </c>
      <c r="E531" s="1" t="s">
        <v>729</v>
      </c>
      <c r="F531" s="1" t="s">
        <v>1452</v>
      </c>
      <c r="G531" s="1" t="s">
        <v>2510</v>
      </c>
      <c r="H531" s="3">
        <f>DATE(2024,4,4)</f>
        <v>45386</v>
      </c>
      <c r="I531" s="3">
        <f>DATE(2024,3,28)</f>
        <v>45379</v>
      </c>
      <c r="J531" s="1" t="s">
        <v>72</v>
      </c>
      <c r="K531" s="1" t="s">
        <v>1287</v>
      </c>
    </row>
    <row r="532" spans="1:11">
      <c r="A532" s="1">
        <v>530</v>
      </c>
      <c r="B532" s="1" t="s">
        <v>1371</v>
      </c>
      <c r="C532" s="2" t="s">
        <v>1372</v>
      </c>
      <c r="D532" s="2" t="s">
        <v>1373</v>
      </c>
      <c r="E532" s="1" t="s">
        <v>1160</v>
      </c>
      <c r="F532" s="1" t="s">
        <v>1374</v>
      </c>
      <c r="G532" s="1" t="s">
        <v>2510</v>
      </c>
      <c r="H532" s="3">
        <f>DATE(2024,9,19)</f>
        <v>45554</v>
      </c>
      <c r="I532" s="3">
        <f>DATE(2024,9,30)</f>
        <v>45565</v>
      </c>
      <c r="J532" s="1" t="s">
        <v>72</v>
      </c>
      <c r="K532" s="1" t="s">
        <v>73</v>
      </c>
    </row>
    <row r="533" spans="1:11">
      <c r="A533" s="1">
        <v>531</v>
      </c>
      <c r="B533" s="1" t="s">
        <v>1816</v>
      </c>
      <c r="C533" s="2" t="s">
        <v>1817</v>
      </c>
      <c r="D533" s="2" t="s">
        <v>13</v>
      </c>
      <c r="E533" s="1" t="s">
        <v>912</v>
      </c>
      <c r="F533" s="1" t="s">
        <v>1818</v>
      </c>
      <c r="G533" s="1" t="s">
        <v>2510</v>
      </c>
      <c r="H533" s="3">
        <f>DATE(2024,8,8)</f>
        <v>45512</v>
      </c>
      <c r="I533" s="3">
        <f>DATE(2024,8,9)</f>
        <v>45513</v>
      </c>
      <c r="J533" s="1" t="s">
        <v>72</v>
      </c>
      <c r="K533" s="1" t="s">
        <v>73</v>
      </c>
    </row>
    <row r="534" spans="1:11">
      <c r="A534" s="1">
        <v>532</v>
      </c>
      <c r="B534" s="1" t="s">
        <v>1819</v>
      </c>
      <c r="C534" s="2" t="s">
        <v>1820</v>
      </c>
      <c r="D534" s="2" t="s">
        <v>1821</v>
      </c>
      <c r="E534" s="1" t="s">
        <v>1546</v>
      </c>
      <c r="F534" s="1" t="s">
        <v>1822</v>
      </c>
      <c r="G534" s="1" t="s">
        <v>2510</v>
      </c>
      <c r="H534" s="3">
        <f>DATE(2024,9,16)</f>
        <v>45551</v>
      </c>
      <c r="I534" s="3">
        <f>DATE(2024,9,10)</f>
        <v>45545</v>
      </c>
      <c r="J534" s="1" t="s">
        <v>72</v>
      </c>
      <c r="K534" s="1" t="s">
        <v>73</v>
      </c>
    </row>
    <row r="535" spans="1:11">
      <c r="A535" s="1">
        <v>533</v>
      </c>
      <c r="B535" s="1" t="s">
        <v>958</v>
      </c>
      <c r="C535" s="2" t="s">
        <v>959</v>
      </c>
      <c r="D535" s="2" t="s">
        <v>13</v>
      </c>
      <c r="E535" s="1" t="s">
        <v>960</v>
      </c>
      <c r="F535" s="1" t="s">
        <v>961</v>
      </c>
      <c r="G535" s="1" t="s">
        <v>71</v>
      </c>
      <c r="H535" s="3">
        <f>DATE(2024,2,28)</f>
        <v>45350</v>
      </c>
      <c r="I535" s="3">
        <f>DATE(2024,3,28)</f>
        <v>45379</v>
      </c>
      <c r="J535" s="1" t="s">
        <v>72</v>
      </c>
      <c r="K535" s="1" t="s">
        <v>73</v>
      </c>
    </row>
    <row r="536" spans="1:11">
      <c r="A536" s="1">
        <v>534</v>
      </c>
      <c r="B536" s="1" t="s">
        <v>1259</v>
      </c>
      <c r="C536" s="2" t="s">
        <v>1260</v>
      </c>
      <c r="D536" s="2" t="s">
        <v>1261</v>
      </c>
      <c r="E536" s="1" t="s">
        <v>729</v>
      </c>
      <c r="F536" s="1" t="s">
        <v>1262</v>
      </c>
      <c r="G536" s="1" t="s">
        <v>71</v>
      </c>
      <c r="H536" s="3">
        <f>DATE(2024,8,23)</f>
        <v>45527</v>
      </c>
      <c r="I536" s="3">
        <f>DATE(2024,8,21)</f>
        <v>45525</v>
      </c>
      <c r="J536" s="1" t="s">
        <v>72</v>
      </c>
      <c r="K536" s="1" t="s">
        <v>73</v>
      </c>
    </row>
    <row r="537" spans="1:11">
      <c r="A537" s="1">
        <v>535</v>
      </c>
      <c r="B537" s="1" t="s">
        <v>1762</v>
      </c>
      <c r="C537" s="2" t="s">
        <v>1763</v>
      </c>
      <c r="D537" s="2" t="s">
        <v>1764</v>
      </c>
      <c r="E537" s="1" t="s">
        <v>1670</v>
      </c>
      <c r="F537" s="1" t="s">
        <v>1765</v>
      </c>
      <c r="G537" s="1" t="s">
        <v>71</v>
      </c>
      <c r="H537" s="3">
        <f>DATE(2024,9,27)</f>
        <v>45562</v>
      </c>
      <c r="I537" s="3">
        <f>DATE(2024,9,25)</f>
        <v>45560</v>
      </c>
      <c r="J537" s="1" t="s">
        <v>72</v>
      </c>
      <c r="K537" s="1" t="s">
        <v>73</v>
      </c>
    </row>
    <row r="538" spans="1:11">
      <c r="A538" s="1">
        <v>536</v>
      </c>
      <c r="B538" s="1" t="s">
        <v>319</v>
      </c>
      <c r="C538" s="2" t="s">
        <v>320</v>
      </c>
      <c r="D538" s="2" t="s">
        <v>321</v>
      </c>
      <c r="E538" s="1" t="s">
        <v>322</v>
      </c>
      <c r="F538" s="1" t="s">
        <v>323</v>
      </c>
      <c r="G538" s="1" t="s">
        <v>2510</v>
      </c>
      <c r="H538" s="3">
        <f>DATE(2024,8,30)</f>
        <v>45534</v>
      </c>
      <c r="I538" s="3">
        <f>DATE(2024,9,11)</f>
        <v>45546</v>
      </c>
      <c r="J538" s="1" t="s">
        <v>72</v>
      </c>
      <c r="K538" s="1" t="s">
        <v>73</v>
      </c>
    </row>
    <row r="539" spans="1:11">
      <c r="A539" s="1">
        <v>537</v>
      </c>
      <c r="B539" s="1" t="s">
        <v>350</v>
      </c>
      <c r="C539" s="2" t="s">
        <v>351</v>
      </c>
      <c r="D539" s="2" t="s">
        <v>352</v>
      </c>
      <c r="E539" s="1" t="s">
        <v>186</v>
      </c>
      <c r="F539" s="1" t="s">
        <v>353</v>
      </c>
      <c r="G539" s="1" t="s">
        <v>71</v>
      </c>
      <c r="H539" s="3">
        <f>DATE(2024,7,10)</f>
        <v>45483</v>
      </c>
      <c r="I539" s="3">
        <f>DATE(2024,8,20)</f>
        <v>45524</v>
      </c>
      <c r="J539" s="1" t="s">
        <v>72</v>
      </c>
      <c r="K539" s="1" t="s">
        <v>73</v>
      </c>
    </row>
    <row r="540" spans="1:11">
      <c r="A540" s="1">
        <v>538</v>
      </c>
      <c r="B540" s="1" t="s">
        <v>1464</v>
      </c>
      <c r="C540" s="2" t="s">
        <v>1465</v>
      </c>
      <c r="D540" s="2" t="s">
        <v>1466</v>
      </c>
      <c r="E540" s="1" t="s">
        <v>1160</v>
      </c>
      <c r="F540" s="1" t="s">
        <v>1467</v>
      </c>
      <c r="G540" s="1" t="s">
        <v>71</v>
      </c>
      <c r="H540" s="3">
        <f>DATE(2024,8,7)</f>
        <v>45511</v>
      </c>
      <c r="I540" s="3">
        <f>DATE(2024,8,1)</f>
        <v>45505</v>
      </c>
      <c r="J540" s="1" t="s">
        <v>72</v>
      </c>
      <c r="K540" s="1" t="s">
        <v>73</v>
      </c>
    </row>
    <row r="541" spans="1:11">
      <c r="A541" s="1">
        <v>539</v>
      </c>
      <c r="B541" s="1" t="s">
        <v>1898</v>
      </c>
      <c r="C541" s="2" t="s">
        <v>1899</v>
      </c>
      <c r="D541" s="2" t="s">
        <v>1900</v>
      </c>
      <c r="E541" s="1" t="s">
        <v>1590</v>
      </c>
      <c r="F541" s="1" t="s">
        <v>1901</v>
      </c>
      <c r="G541" s="1" t="s">
        <v>71</v>
      </c>
      <c r="H541" s="3">
        <f>DATE(2024,10,10)</f>
        <v>45575</v>
      </c>
      <c r="I541" s="3">
        <f>DATE(2024,10,7)</f>
        <v>45572</v>
      </c>
      <c r="J541" s="1" t="s">
        <v>72</v>
      </c>
      <c r="K541" s="1" t="s">
        <v>73</v>
      </c>
    </row>
    <row r="542" spans="1:11">
      <c r="A542" s="1">
        <v>540</v>
      </c>
      <c r="B542" s="1" t="s">
        <v>1167</v>
      </c>
      <c r="C542" s="2" t="s">
        <v>1168</v>
      </c>
      <c r="D542" s="2" t="s">
        <v>1169</v>
      </c>
      <c r="E542" s="1" t="s">
        <v>765</v>
      </c>
      <c r="F542" s="1" t="s">
        <v>1170</v>
      </c>
      <c r="G542" s="1" t="s">
        <v>53</v>
      </c>
      <c r="H542" s="3">
        <f>DATE(2024,1,31)</f>
        <v>45322</v>
      </c>
      <c r="I542" s="3">
        <f>DATE(2024,6,20)</f>
        <v>45463</v>
      </c>
      <c r="J542" s="1" t="s">
        <v>72</v>
      </c>
      <c r="K542" s="1" t="s">
        <v>73</v>
      </c>
    </row>
    <row r="543" spans="1:11">
      <c r="A543" s="1">
        <v>541</v>
      </c>
      <c r="B543" s="1" t="s">
        <v>1115</v>
      </c>
      <c r="C543" s="2" t="s">
        <v>1116</v>
      </c>
      <c r="D543" s="2" t="s">
        <v>1117</v>
      </c>
      <c r="E543" s="1" t="s">
        <v>1118</v>
      </c>
      <c r="F543" s="1" t="s">
        <v>1119</v>
      </c>
      <c r="G543" s="1" t="s">
        <v>2510</v>
      </c>
      <c r="H543" s="3">
        <f>DATE(2024,6,30)</f>
        <v>45473</v>
      </c>
      <c r="I543" s="3">
        <f>DATE(2024,9,6)</f>
        <v>45541</v>
      </c>
      <c r="J543" s="1" t="s">
        <v>72</v>
      </c>
      <c r="K543" s="1" t="s">
        <v>73</v>
      </c>
    </row>
    <row r="544" spans="1:11">
      <c r="A544" s="1">
        <v>542</v>
      </c>
      <c r="B544" s="1" t="s">
        <v>1902</v>
      </c>
      <c r="C544" s="2" t="s">
        <v>1903</v>
      </c>
      <c r="D544" s="2" t="s">
        <v>1904</v>
      </c>
      <c r="E544" s="1" t="s">
        <v>1905</v>
      </c>
      <c r="F544" s="1" t="s">
        <v>1906</v>
      </c>
      <c r="G544" s="1" t="s">
        <v>71</v>
      </c>
      <c r="H544" s="3">
        <f>DATE(2024,10,10)</f>
        <v>45575</v>
      </c>
      <c r="I544" s="3">
        <f>DATE(2024,10,7)</f>
        <v>45572</v>
      </c>
      <c r="J544" s="1" t="s">
        <v>72</v>
      </c>
      <c r="K544" s="1" t="s">
        <v>73</v>
      </c>
    </row>
    <row r="545" spans="1:11">
      <c r="A545" s="1">
        <v>543</v>
      </c>
      <c r="B545" s="1" t="s">
        <v>1907</v>
      </c>
      <c r="C545" s="2" t="s">
        <v>1908</v>
      </c>
      <c r="D545" s="2" t="s">
        <v>1909</v>
      </c>
      <c r="E545" s="1" t="s">
        <v>478</v>
      </c>
      <c r="F545" s="1" t="s">
        <v>1910</v>
      </c>
      <c r="G545" s="1" t="s">
        <v>45</v>
      </c>
      <c r="H545" s="3">
        <f>DATE(2024,6,14)</f>
        <v>45457</v>
      </c>
      <c r="I545" s="3">
        <f>DATE(2024,6,13)</f>
        <v>45456</v>
      </c>
      <c r="J545" s="1" t="s">
        <v>72</v>
      </c>
      <c r="K545" s="1" t="s">
        <v>73</v>
      </c>
    </row>
    <row r="546" spans="1:11">
      <c r="A546" s="1">
        <v>544</v>
      </c>
      <c r="B546" s="1" t="s">
        <v>1823</v>
      </c>
      <c r="C546" s="2" t="s">
        <v>1824</v>
      </c>
      <c r="D546" s="2" t="s">
        <v>1825</v>
      </c>
      <c r="E546" s="1" t="s">
        <v>912</v>
      </c>
      <c r="F546" s="1" t="s">
        <v>1826</v>
      </c>
      <c r="G546" s="1" t="s">
        <v>2510</v>
      </c>
      <c r="H546" s="3">
        <f>DATE(2024,9,9)</f>
        <v>45544</v>
      </c>
      <c r="I546" s="3">
        <f>DATE(2024,9,6)</f>
        <v>45541</v>
      </c>
      <c r="J546" s="1" t="s">
        <v>72</v>
      </c>
      <c r="K546" s="1" t="s">
        <v>73</v>
      </c>
    </row>
    <row r="547" spans="1:11">
      <c r="A547" s="1">
        <v>545</v>
      </c>
      <c r="B547" s="1" t="s">
        <v>552</v>
      </c>
      <c r="C547" s="2" t="s">
        <v>553</v>
      </c>
      <c r="D547" s="2" t="s">
        <v>554</v>
      </c>
      <c r="E547" s="1" t="s">
        <v>555</v>
      </c>
      <c r="F547" s="1" t="s">
        <v>556</v>
      </c>
      <c r="G547" s="1" t="s">
        <v>83</v>
      </c>
      <c r="H547" s="3">
        <f>DATE(2024,8,9)</f>
        <v>45513</v>
      </c>
      <c r="I547" s="3">
        <f>DATE(2024,9,2)</f>
        <v>45537</v>
      </c>
      <c r="J547" s="1" t="s">
        <v>72</v>
      </c>
      <c r="K547" s="1" t="s">
        <v>73</v>
      </c>
    </row>
    <row r="548" spans="1:11">
      <c r="A548" s="1">
        <v>546</v>
      </c>
      <c r="B548" s="1" t="s">
        <v>775</v>
      </c>
      <c r="C548" s="2" t="s">
        <v>776</v>
      </c>
      <c r="D548" s="2" t="s">
        <v>13</v>
      </c>
      <c r="E548" s="1" t="s">
        <v>777</v>
      </c>
      <c r="F548" s="1" t="s">
        <v>778</v>
      </c>
      <c r="G548" s="1" t="s">
        <v>2510</v>
      </c>
      <c r="H548" s="3">
        <f>DATE(2024,8,20)</f>
        <v>45524</v>
      </c>
      <c r="I548" s="3">
        <f>DATE(2024,10,16)</f>
        <v>45581</v>
      </c>
      <c r="J548" s="1" t="s">
        <v>72</v>
      </c>
      <c r="K548" s="1" t="s">
        <v>73</v>
      </c>
    </row>
    <row r="549" spans="1:11">
      <c r="A549" s="1">
        <v>547</v>
      </c>
      <c r="B549" s="1" t="s">
        <v>2438</v>
      </c>
      <c r="C549" s="2" t="s">
        <v>2439</v>
      </c>
      <c r="D549" s="2" t="s">
        <v>2440</v>
      </c>
      <c r="E549" s="1" t="s">
        <v>2441</v>
      </c>
      <c r="F549" s="1" t="s">
        <v>2442</v>
      </c>
      <c r="G549" s="1" t="s">
        <v>2510</v>
      </c>
      <c r="H549" s="3">
        <f>DATE(2024,4,29)</f>
        <v>45411</v>
      </c>
      <c r="I549" s="3">
        <f>DATE(2024,4,23)</f>
        <v>45405</v>
      </c>
      <c r="J549" s="1" t="s">
        <v>72</v>
      </c>
      <c r="K549" s="1" t="s">
        <v>73</v>
      </c>
    </row>
    <row r="550" spans="1:11">
      <c r="A550" s="1">
        <v>548</v>
      </c>
      <c r="B550" s="1" t="s">
        <v>1120</v>
      </c>
      <c r="C550" s="2" t="s">
        <v>1121</v>
      </c>
      <c r="D550" s="2" t="s">
        <v>1122</v>
      </c>
      <c r="E550" s="1" t="s">
        <v>1047</v>
      </c>
      <c r="F550" s="1" t="s">
        <v>1123</v>
      </c>
      <c r="G550" s="1" t="s">
        <v>2510</v>
      </c>
      <c r="H550" s="3">
        <f>DATE(2024,6,25)</f>
        <v>45468</v>
      </c>
      <c r="I550" s="3">
        <f>DATE(2024,7,24)</f>
        <v>45497</v>
      </c>
      <c r="J550" s="1" t="s">
        <v>72</v>
      </c>
      <c r="K550" s="1" t="s">
        <v>73</v>
      </c>
    </row>
    <row r="551" spans="1:11">
      <c r="A551" s="1">
        <v>549</v>
      </c>
      <c r="B551" s="1" t="s">
        <v>1345</v>
      </c>
      <c r="C551" s="2" t="s">
        <v>1346</v>
      </c>
      <c r="D551" s="2" t="s">
        <v>1347</v>
      </c>
      <c r="E551" s="1" t="s">
        <v>1063</v>
      </c>
      <c r="F551" s="1" t="s">
        <v>1348</v>
      </c>
      <c r="G551" s="1" t="s">
        <v>71</v>
      </c>
      <c r="H551" s="3">
        <f>DATE(2024,9,5)</f>
        <v>45540</v>
      </c>
      <c r="I551" s="3">
        <f>DATE(2024,9,3)</f>
        <v>45538</v>
      </c>
      <c r="J551" s="1" t="s">
        <v>72</v>
      </c>
      <c r="K551" s="1" t="s">
        <v>73</v>
      </c>
    </row>
    <row r="552" spans="1:11">
      <c r="A552" s="1">
        <v>550</v>
      </c>
      <c r="B552" s="1" t="s">
        <v>67</v>
      </c>
      <c r="C552" s="2" t="s">
        <v>68</v>
      </c>
      <c r="D552" s="2" t="s">
        <v>69</v>
      </c>
      <c r="E552" s="1" t="s">
        <v>51</v>
      </c>
      <c r="F552" s="1" t="s">
        <v>70</v>
      </c>
      <c r="G552" s="1" t="s">
        <v>71</v>
      </c>
      <c r="H552" s="3">
        <f>DATE(2024,7,17)</f>
        <v>45490</v>
      </c>
      <c r="I552" s="3">
        <f>DATE(2024,8,21)</f>
        <v>45525</v>
      </c>
      <c r="J552" s="1" t="s">
        <v>72</v>
      </c>
      <c r="K552" s="1" t="s">
        <v>73</v>
      </c>
    </row>
    <row r="553" spans="1:11">
      <c r="A553" s="1">
        <v>551</v>
      </c>
      <c r="B553" s="1" t="s">
        <v>1392</v>
      </c>
      <c r="C553" s="2" t="s">
        <v>1393</v>
      </c>
      <c r="D553" s="2" t="s">
        <v>1394</v>
      </c>
      <c r="E553" s="1" t="s">
        <v>209</v>
      </c>
      <c r="F553" s="1" t="s">
        <v>1395</v>
      </c>
      <c r="G553" s="1" t="s">
        <v>71</v>
      </c>
      <c r="H553" s="3">
        <f>DATE(2024,9,4)</f>
        <v>45539</v>
      </c>
      <c r="I553" s="3">
        <f>DATE(2024,9,19)</f>
        <v>45554</v>
      </c>
      <c r="J553" s="1" t="s">
        <v>72</v>
      </c>
      <c r="K553" s="1" t="s">
        <v>73</v>
      </c>
    </row>
    <row r="554" spans="1:11">
      <c r="A554" s="1">
        <v>552</v>
      </c>
      <c r="B554" s="1" t="s">
        <v>1239</v>
      </c>
      <c r="C554" s="2" t="s">
        <v>1240</v>
      </c>
      <c r="D554" s="2" t="s">
        <v>1241</v>
      </c>
      <c r="E554" s="1" t="s">
        <v>1160</v>
      </c>
      <c r="F554" s="1" t="s">
        <v>1242</v>
      </c>
      <c r="G554" s="1" t="s">
        <v>162</v>
      </c>
      <c r="H554" s="3">
        <f>DATE(2024,10,14)</f>
        <v>45579</v>
      </c>
      <c r="I554" s="3">
        <f>DATE(2024,10,22)</f>
        <v>45587</v>
      </c>
      <c r="J554" s="1" t="s">
        <v>72</v>
      </c>
      <c r="K554" s="1" t="s">
        <v>73</v>
      </c>
    </row>
    <row r="555" spans="1:11">
      <c r="A555" s="1">
        <v>553</v>
      </c>
      <c r="B555" s="1" t="s">
        <v>786</v>
      </c>
      <c r="C555" s="2" t="s">
        <v>787</v>
      </c>
      <c r="D555" s="2" t="s">
        <v>788</v>
      </c>
      <c r="E555" s="1" t="s">
        <v>789</v>
      </c>
      <c r="F555" s="1" t="s">
        <v>790</v>
      </c>
      <c r="G555" s="1" t="s">
        <v>2510</v>
      </c>
      <c r="H555" s="3">
        <f>DATE(2024,5,30)</f>
        <v>45442</v>
      </c>
      <c r="I555" s="3">
        <f>DATE(2024,10,22)</f>
        <v>45587</v>
      </c>
      <c r="J555" s="1" t="s">
        <v>72</v>
      </c>
      <c r="K555" s="1" t="s">
        <v>73</v>
      </c>
    </row>
    <row r="556" spans="1:11">
      <c r="A556" s="1">
        <v>554</v>
      </c>
      <c r="B556" s="1" t="s">
        <v>2094</v>
      </c>
      <c r="C556" s="2" t="s">
        <v>2095</v>
      </c>
      <c r="D556" s="2" t="s">
        <v>2096</v>
      </c>
      <c r="E556" s="1" t="s">
        <v>478</v>
      </c>
      <c r="F556" s="1" t="s">
        <v>2097</v>
      </c>
      <c r="G556" s="1" t="s">
        <v>71</v>
      </c>
      <c r="H556" s="3">
        <f>DATE(2024,1,19)</f>
        <v>45310</v>
      </c>
      <c r="I556" s="3">
        <f>DATE(2024,1,19)</f>
        <v>45310</v>
      </c>
      <c r="J556" s="1" t="s">
        <v>72</v>
      </c>
      <c r="K556" s="1" t="s">
        <v>73</v>
      </c>
    </row>
    <row r="557" spans="1:11">
      <c r="A557" s="1">
        <v>555</v>
      </c>
      <c r="B557" s="1" t="s">
        <v>1911</v>
      </c>
      <c r="C557" s="2" t="s">
        <v>1912</v>
      </c>
      <c r="D557" s="2" t="s">
        <v>1913</v>
      </c>
      <c r="E557" s="1" t="s">
        <v>1914</v>
      </c>
      <c r="F557" s="1" t="s">
        <v>1915</v>
      </c>
      <c r="G557" s="1" t="s">
        <v>71</v>
      </c>
      <c r="H557" s="3">
        <f>DATE(2024,8,21)</f>
        <v>45525</v>
      </c>
      <c r="I557" s="3">
        <f>DATE(2024,10,18)</f>
        <v>45583</v>
      </c>
      <c r="J557" s="1" t="s">
        <v>72</v>
      </c>
      <c r="K557" s="1" t="s">
        <v>73</v>
      </c>
    </row>
    <row r="558" spans="1:11">
      <c r="A558" s="1">
        <v>556</v>
      </c>
      <c r="B558" s="1" t="s">
        <v>1028</v>
      </c>
      <c r="C558" s="2" t="s">
        <v>1029</v>
      </c>
      <c r="D558" s="2" t="s">
        <v>1030</v>
      </c>
      <c r="E558" s="1" t="s">
        <v>1031</v>
      </c>
      <c r="F558" s="1" t="s">
        <v>1032</v>
      </c>
      <c r="G558" s="1" t="s">
        <v>53</v>
      </c>
      <c r="H558" s="3">
        <f>DATE(2024,3,18)</f>
        <v>45369</v>
      </c>
      <c r="I558" s="3">
        <f>DATE(2024,4,15)</f>
        <v>45397</v>
      </c>
      <c r="J558" s="1" t="s">
        <v>72</v>
      </c>
      <c r="K558" s="1" t="s">
        <v>73</v>
      </c>
    </row>
    <row r="559" spans="1:11">
      <c r="A559" s="1">
        <v>557</v>
      </c>
      <c r="B559" s="1" t="s">
        <v>1869</v>
      </c>
      <c r="C559" s="2" t="s">
        <v>1870</v>
      </c>
      <c r="D559" s="2" t="s">
        <v>1871</v>
      </c>
      <c r="E559" s="1" t="s">
        <v>591</v>
      </c>
      <c r="F559" s="1" t="s">
        <v>1872</v>
      </c>
      <c r="G559" s="1" t="s">
        <v>71</v>
      </c>
      <c r="H559" s="3">
        <f>DATE(2024,4,4)</f>
        <v>45386</v>
      </c>
      <c r="I559" s="3">
        <f>DATE(2024,4,15)</f>
        <v>45397</v>
      </c>
      <c r="J559" s="1" t="s">
        <v>72</v>
      </c>
      <c r="K559" s="1" t="s">
        <v>73</v>
      </c>
    </row>
    <row r="560" spans="1:11">
      <c r="A560" s="1">
        <v>558</v>
      </c>
      <c r="B560" s="1" t="s">
        <v>2112</v>
      </c>
      <c r="C560" s="2" t="s">
        <v>2113</v>
      </c>
      <c r="D560" s="2" t="s">
        <v>2114</v>
      </c>
      <c r="E560" s="1" t="s">
        <v>2110</v>
      </c>
      <c r="F560" s="1" t="s">
        <v>2115</v>
      </c>
      <c r="G560" s="1" t="s">
        <v>2510</v>
      </c>
      <c r="H560" s="3">
        <f>DATE(2023,7,12)</f>
        <v>45119</v>
      </c>
      <c r="I560" s="3">
        <f>DATE(2024,10,11)</f>
        <v>45576</v>
      </c>
      <c r="J560" s="1" t="s">
        <v>72</v>
      </c>
      <c r="K560" s="1" t="s">
        <v>73</v>
      </c>
    </row>
    <row r="561" spans="1:11">
      <c r="A561" s="1">
        <v>559</v>
      </c>
      <c r="B561" s="1" t="s">
        <v>2027</v>
      </c>
      <c r="C561" s="2" t="s">
        <v>2028</v>
      </c>
      <c r="D561" s="2" t="s">
        <v>2029</v>
      </c>
      <c r="E561" s="1" t="s">
        <v>1706</v>
      </c>
      <c r="F561" s="1" t="s">
        <v>2030</v>
      </c>
      <c r="G561" s="1" t="s">
        <v>53</v>
      </c>
      <c r="H561" s="3">
        <f>DATE(2024,6,28)</f>
        <v>45471</v>
      </c>
      <c r="I561" s="3">
        <f>DATE(2024,7,30)</f>
        <v>45503</v>
      </c>
      <c r="J561" s="1" t="s">
        <v>72</v>
      </c>
      <c r="K561" s="1" t="s">
        <v>73</v>
      </c>
    </row>
    <row r="562" spans="1:11">
      <c r="A562" s="1">
        <v>560</v>
      </c>
      <c r="B562" s="1" t="s">
        <v>2073</v>
      </c>
      <c r="C562" s="2" t="s">
        <v>2074</v>
      </c>
      <c r="D562" s="2" t="s">
        <v>2075</v>
      </c>
      <c r="E562" s="1" t="s">
        <v>880</v>
      </c>
      <c r="F562" s="1" t="s">
        <v>1327</v>
      </c>
      <c r="G562" s="1" t="s">
        <v>71</v>
      </c>
      <c r="H562" s="3">
        <f>DATE(2024,8,26)</f>
        <v>45530</v>
      </c>
      <c r="I562" s="3">
        <f>DATE(2024,9,13)</f>
        <v>45548</v>
      </c>
      <c r="J562" s="1" t="s">
        <v>72</v>
      </c>
      <c r="K562" s="1" t="s">
        <v>73</v>
      </c>
    </row>
    <row r="563" spans="1:11">
      <c r="A563" s="1">
        <v>561</v>
      </c>
      <c r="B563" s="1" t="s">
        <v>900</v>
      </c>
      <c r="C563" s="2" t="s">
        <v>901</v>
      </c>
      <c r="D563" s="2" t="s">
        <v>13</v>
      </c>
      <c r="E563" s="1" t="s">
        <v>903</v>
      </c>
      <c r="F563" s="1" t="s">
        <v>904</v>
      </c>
      <c r="G563" s="1" t="s">
        <v>2510</v>
      </c>
      <c r="H563" s="3">
        <f>DATE(2023,11,19)</f>
        <v>45249</v>
      </c>
      <c r="I563" s="3">
        <f>DATE(2024,9,20)</f>
        <v>45555</v>
      </c>
      <c r="J563" s="1" t="s">
        <v>72</v>
      </c>
      <c r="K563" s="1" t="s">
        <v>73</v>
      </c>
    </row>
    <row r="564" spans="1:11">
      <c r="A564" s="1">
        <v>562</v>
      </c>
      <c r="B564" s="1" t="s">
        <v>1049</v>
      </c>
      <c r="C564" s="2" t="s">
        <v>1050</v>
      </c>
      <c r="D564" s="2" t="s">
        <v>1051</v>
      </c>
      <c r="E564" s="1" t="s">
        <v>1047</v>
      </c>
      <c r="F564" s="1" t="s">
        <v>1052</v>
      </c>
      <c r="G564" s="1" t="s">
        <v>2510</v>
      </c>
      <c r="H564" s="3">
        <f>DATE(2024,7,16)</f>
        <v>45489</v>
      </c>
      <c r="I564" s="3">
        <f>DATE(2024,9,24)</f>
        <v>45559</v>
      </c>
      <c r="J564" s="1" t="s">
        <v>72</v>
      </c>
      <c r="K564" s="1" t="s">
        <v>73</v>
      </c>
    </row>
    <row r="565" spans="1:11">
      <c r="A565" s="1">
        <v>563</v>
      </c>
      <c r="B565" s="1" t="s">
        <v>74</v>
      </c>
      <c r="C565" s="2" t="s">
        <v>75</v>
      </c>
      <c r="D565" s="2" t="s">
        <v>76</v>
      </c>
      <c r="E565" s="1" t="s">
        <v>51</v>
      </c>
      <c r="F565" s="1" t="s">
        <v>77</v>
      </c>
      <c r="G565" s="1" t="s">
        <v>71</v>
      </c>
      <c r="H565" s="3">
        <f>DATE(2024,9,4)</f>
        <v>45539</v>
      </c>
      <c r="I565" s="3">
        <f>DATE(2024,10,2)</f>
        <v>45567</v>
      </c>
      <c r="J565" s="1" t="s">
        <v>72</v>
      </c>
      <c r="K565" s="1" t="s">
        <v>73</v>
      </c>
    </row>
    <row r="566" spans="1:11">
      <c r="A566" s="1">
        <v>564</v>
      </c>
      <c r="B566" s="1" t="s">
        <v>869</v>
      </c>
      <c r="C566" s="2" t="s">
        <v>870</v>
      </c>
      <c r="D566" s="2" t="s">
        <v>871</v>
      </c>
      <c r="E566" s="1" t="s">
        <v>165</v>
      </c>
      <c r="F566" s="1" t="s">
        <v>872</v>
      </c>
      <c r="G566" s="1" t="s">
        <v>2510</v>
      </c>
      <c r="H566" s="3">
        <f>DATE(2024,9,20)</f>
        <v>45555</v>
      </c>
      <c r="I566" s="3">
        <f>DATE(2024,9,26)</f>
        <v>45561</v>
      </c>
      <c r="J566" s="1" t="s">
        <v>72</v>
      </c>
      <c r="K566" s="1" t="s">
        <v>73</v>
      </c>
    </row>
    <row r="567" spans="1:11">
      <c r="A567" s="1">
        <v>565</v>
      </c>
      <c r="B567" s="1" t="s">
        <v>1916</v>
      </c>
      <c r="C567" s="2" t="s">
        <v>1917</v>
      </c>
      <c r="D567" s="2" t="s">
        <v>1918</v>
      </c>
      <c r="E567" s="1" t="s">
        <v>478</v>
      </c>
      <c r="F567" s="1" t="s">
        <v>1919</v>
      </c>
      <c r="G567" s="1" t="s">
        <v>71</v>
      </c>
      <c r="H567" s="3">
        <f>DATE(2024,7,19)</f>
        <v>45492</v>
      </c>
      <c r="I567" s="3">
        <f>DATE(2024,7,23)</f>
        <v>45496</v>
      </c>
      <c r="J567" s="1" t="s">
        <v>72</v>
      </c>
      <c r="K567" s="1" t="s">
        <v>73</v>
      </c>
    </row>
    <row r="568" spans="1:11">
      <c r="A568" s="1">
        <v>566</v>
      </c>
      <c r="B568" s="1" t="s">
        <v>1033</v>
      </c>
      <c r="C568" s="2" t="s">
        <v>1034</v>
      </c>
      <c r="D568" s="2" t="s">
        <v>1035</v>
      </c>
      <c r="E568" s="1" t="s">
        <v>729</v>
      </c>
      <c r="F568" s="1" t="s">
        <v>1036</v>
      </c>
      <c r="G568" s="1" t="s">
        <v>71</v>
      </c>
      <c r="H568" s="3">
        <f>DATE(2024,5,24)</f>
        <v>45436</v>
      </c>
      <c r="I568" s="3">
        <f>DATE(2024,5,17)</f>
        <v>45429</v>
      </c>
      <c r="J568" s="1" t="s">
        <v>72</v>
      </c>
      <c r="K568" s="1" t="s">
        <v>73</v>
      </c>
    </row>
    <row r="569" spans="1:11">
      <c r="A569" s="1">
        <v>567</v>
      </c>
      <c r="B569" s="1" t="s">
        <v>1375</v>
      </c>
      <c r="C569" s="2" t="s">
        <v>1376</v>
      </c>
      <c r="D569" s="2" t="s">
        <v>1377</v>
      </c>
      <c r="E569" s="1" t="s">
        <v>1160</v>
      </c>
      <c r="F569" s="1" t="s">
        <v>1378</v>
      </c>
      <c r="G569" s="1" t="s">
        <v>2510</v>
      </c>
      <c r="H569" s="3">
        <f>DATE(2023,9,27)</f>
        <v>45196</v>
      </c>
      <c r="I569" s="3">
        <f>DATE(2024,7,11)</f>
        <v>45484</v>
      </c>
      <c r="J569" s="1" t="s">
        <v>72</v>
      </c>
      <c r="K569" s="1" t="s">
        <v>73</v>
      </c>
    </row>
    <row r="570" spans="1:11">
      <c r="A570" s="1">
        <v>568</v>
      </c>
      <c r="B570" s="1" t="s">
        <v>1468</v>
      </c>
      <c r="C570" s="2" t="s">
        <v>1469</v>
      </c>
      <c r="D570" s="2" t="s">
        <v>1470</v>
      </c>
      <c r="E570" s="1" t="s">
        <v>1160</v>
      </c>
      <c r="F570" s="1" t="s">
        <v>1471</v>
      </c>
      <c r="G570" s="1" t="s">
        <v>71</v>
      </c>
      <c r="H570" s="3">
        <f>DATE(2024,7,10)</f>
        <v>45483</v>
      </c>
      <c r="I570" s="3">
        <f>DATE(2024,7,24)</f>
        <v>45497</v>
      </c>
      <c r="J570" s="1" t="s">
        <v>72</v>
      </c>
      <c r="K570" s="1" t="s">
        <v>73</v>
      </c>
    </row>
    <row r="571" spans="1:11">
      <c r="A571" s="1">
        <v>569</v>
      </c>
      <c r="B571" s="1" t="s">
        <v>1480</v>
      </c>
      <c r="C571" s="2" t="s">
        <v>1481</v>
      </c>
      <c r="D571" s="2" t="s">
        <v>1482</v>
      </c>
      <c r="E571" s="1" t="s">
        <v>486</v>
      </c>
      <c r="F571" s="1" t="s">
        <v>1483</v>
      </c>
      <c r="G571" s="1" t="s">
        <v>2510</v>
      </c>
      <c r="H571" s="3">
        <f>DATE(2024,9,12)</f>
        <v>45547</v>
      </c>
      <c r="I571" s="3">
        <f>DATE(2024,9,30)</f>
        <v>45565</v>
      </c>
      <c r="J571" s="1" t="s">
        <v>72</v>
      </c>
      <c r="K571" s="1" t="s">
        <v>73</v>
      </c>
    </row>
    <row r="572" spans="1:11">
      <c r="A572" s="1">
        <v>570</v>
      </c>
      <c r="B572" s="1" t="s">
        <v>1827</v>
      </c>
      <c r="C572" s="2" t="s">
        <v>1828</v>
      </c>
      <c r="D572" s="2" t="s">
        <v>13</v>
      </c>
      <c r="E572" s="1" t="s">
        <v>1088</v>
      </c>
      <c r="F572" s="1" t="s">
        <v>1829</v>
      </c>
      <c r="G572" s="1" t="s">
        <v>2510</v>
      </c>
      <c r="H572" s="3">
        <f>DATE(2024,9,25)</f>
        <v>45560</v>
      </c>
      <c r="I572" s="3">
        <f>DATE(2024,10,23)</f>
        <v>45588</v>
      </c>
      <c r="J572" s="1" t="s">
        <v>72</v>
      </c>
      <c r="K572" s="1" t="s">
        <v>73</v>
      </c>
    </row>
    <row r="573" spans="1:11">
      <c r="A573" s="1">
        <v>571</v>
      </c>
      <c r="B573" s="1" t="s">
        <v>1929</v>
      </c>
      <c r="C573" s="2" t="s">
        <v>1930</v>
      </c>
      <c r="D573" s="2" t="s">
        <v>1931</v>
      </c>
      <c r="E573" s="1" t="s">
        <v>1905</v>
      </c>
      <c r="F573" s="1" t="s">
        <v>1932</v>
      </c>
      <c r="G573" s="1" t="s">
        <v>2510</v>
      </c>
      <c r="H573" s="3">
        <f>DATE(2024,9,3)</f>
        <v>45538</v>
      </c>
      <c r="I573" s="3">
        <f>DATE(2024,9,3)</f>
        <v>45538</v>
      </c>
      <c r="J573" s="1" t="s">
        <v>72</v>
      </c>
      <c r="K573" s="1" t="s">
        <v>73</v>
      </c>
    </row>
    <row r="574" spans="1:11">
      <c r="A574" s="1">
        <v>572</v>
      </c>
      <c r="B574" s="1" t="s">
        <v>1601</v>
      </c>
      <c r="C574" s="2" t="s">
        <v>1602</v>
      </c>
      <c r="D574" s="2" t="s">
        <v>13</v>
      </c>
      <c r="E574" s="1" t="s">
        <v>1603</v>
      </c>
      <c r="F574" s="1" t="s">
        <v>1604</v>
      </c>
      <c r="G574" s="1" t="s">
        <v>2510</v>
      </c>
      <c r="H574" s="3">
        <f>DATE(2024,9,2)</f>
        <v>45537</v>
      </c>
      <c r="I574" s="3">
        <f>DATE(2024,9,20)</f>
        <v>45555</v>
      </c>
      <c r="J574" s="1" t="s">
        <v>72</v>
      </c>
      <c r="K574" s="1" t="s">
        <v>73</v>
      </c>
    </row>
    <row r="575" spans="1:11">
      <c r="A575" s="1">
        <v>573</v>
      </c>
      <c r="B575" s="1" t="s">
        <v>1132</v>
      </c>
      <c r="C575" s="2" t="s">
        <v>1133</v>
      </c>
      <c r="D575" s="2" t="s">
        <v>1134</v>
      </c>
      <c r="E575" s="1" t="s">
        <v>1135</v>
      </c>
      <c r="F575" s="1" t="s">
        <v>1136</v>
      </c>
      <c r="G575" s="1" t="s">
        <v>2510</v>
      </c>
      <c r="H575" s="3">
        <f>DATE(2024,9,25)</f>
        <v>45560</v>
      </c>
      <c r="I575" s="3">
        <f>DATE(2024,9,27)</f>
        <v>45562</v>
      </c>
      <c r="J575" s="1" t="s">
        <v>72</v>
      </c>
      <c r="K575" s="1" t="s">
        <v>73</v>
      </c>
    </row>
    <row r="576" spans="1:11">
      <c r="A576" s="1">
        <v>574</v>
      </c>
      <c r="B576" s="1" t="s">
        <v>1247</v>
      </c>
      <c r="C576" s="2" t="s">
        <v>1248</v>
      </c>
      <c r="D576" s="2" t="s">
        <v>1249</v>
      </c>
      <c r="E576" s="1" t="s">
        <v>1160</v>
      </c>
      <c r="F576" s="1" t="s">
        <v>1250</v>
      </c>
      <c r="G576" s="1" t="s">
        <v>2510</v>
      </c>
      <c r="H576" s="3">
        <f>DATE(2024,4,17)</f>
        <v>45399</v>
      </c>
      <c r="I576" s="3">
        <f>DATE(2024,7,11)</f>
        <v>45484</v>
      </c>
      <c r="J576" s="1" t="s">
        <v>72</v>
      </c>
      <c r="K576" s="1" t="s">
        <v>73</v>
      </c>
    </row>
    <row r="577" spans="1:11">
      <c r="A577" s="1">
        <v>575</v>
      </c>
      <c r="B577" s="1" t="s">
        <v>146</v>
      </c>
      <c r="C577" s="2" t="s">
        <v>147</v>
      </c>
      <c r="D577" s="2" t="s">
        <v>148</v>
      </c>
      <c r="E577" s="1" t="s">
        <v>137</v>
      </c>
      <c r="F577" s="1" t="s">
        <v>149</v>
      </c>
      <c r="G577" s="1" t="s">
        <v>53</v>
      </c>
      <c r="H577" s="3">
        <f>DATE(2024,8,28)</f>
        <v>45532</v>
      </c>
      <c r="I577" s="3">
        <f>DATE(2024,9,24)</f>
        <v>45559</v>
      </c>
      <c r="J577" s="1" t="s">
        <v>72</v>
      </c>
      <c r="K577" s="1" t="s">
        <v>73</v>
      </c>
    </row>
    <row r="578" spans="1:11">
      <c r="A578" s="1">
        <v>576</v>
      </c>
      <c r="B578" s="1" t="s">
        <v>1766</v>
      </c>
      <c r="C578" s="2" t="s">
        <v>1767</v>
      </c>
      <c r="D578" s="2" t="s">
        <v>1768</v>
      </c>
      <c r="E578" s="1" t="s">
        <v>930</v>
      </c>
      <c r="F578" s="1" t="s">
        <v>1769</v>
      </c>
      <c r="G578" s="1" t="s">
        <v>162</v>
      </c>
      <c r="H578" s="3">
        <f>DATE(2024,9,2)</f>
        <v>45537</v>
      </c>
      <c r="I578" s="3">
        <f>DATE(2024,9,30)</f>
        <v>45565</v>
      </c>
      <c r="J578" s="1" t="s">
        <v>72</v>
      </c>
      <c r="K578" s="1" t="s">
        <v>73</v>
      </c>
    </row>
    <row r="579" spans="1:11">
      <c r="A579" s="1">
        <v>577</v>
      </c>
      <c r="B579" s="1" t="s">
        <v>2031</v>
      </c>
      <c r="C579" s="2" t="s">
        <v>2032</v>
      </c>
      <c r="D579" s="2" t="s">
        <v>2033</v>
      </c>
      <c r="E579" s="1" t="s">
        <v>729</v>
      </c>
      <c r="F579" s="1" t="s">
        <v>2034</v>
      </c>
      <c r="G579" s="1" t="s">
        <v>71</v>
      </c>
      <c r="H579" s="3">
        <f>DATE(2024,1,26)</f>
        <v>45317</v>
      </c>
      <c r="I579" s="3">
        <f>DATE(2024,2,13)</f>
        <v>45335</v>
      </c>
      <c r="J579" s="1" t="s">
        <v>72</v>
      </c>
      <c r="K579" s="1" t="s">
        <v>73</v>
      </c>
    </row>
    <row r="580" spans="1:11">
      <c r="A580" s="1">
        <v>578</v>
      </c>
      <c r="B580" s="1" t="s">
        <v>1631</v>
      </c>
      <c r="C580" s="2" t="s">
        <v>1632</v>
      </c>
      <c r="D580" s="2" t="s">
        <v>1633</v>
      </c>
      <c r="E580" s="1" t="s">
        <v>486</v>
      </c>
      <c r="F580" s="1" t="s">
        <v>1634</v>
      </c>
      <c r="G580" s="1" t="s">
        <v>71</v>
      </c>
      <c r="H580" s="3">
        <f>DATE(2024,5,20)</f>
        <v>45432</v>
      </c>
      <c r="I580" s="3">
        <f>DATE(2024,6,18)</f>
        <v>45461</v>
      </c>
      <c r="J580" s="1" t="s">
        <v>72</v>
      </c>
      <c r="K580" s="1" t="s">
        <v>73</v>
      </c>
    </row>
    <row r="581" spans="1:11">
      <c r="A581" s="1">
        <v>579</v>
      </c>
      <c r="B581" s="1" t="s">
        <v>2035</v>
      </c>
      <c r="C581" s="2" t="s">
        <v>2036</v>
      </c>
      <c r="D581" s="2" t="s">
        <v>2037</v>
      </c>
      <c r="E581" s="1" t="s">
        <v>1693</v>
      </c>
      <c r="F581" s="1" t="s">
        <v>2038</v>
      </c>
      <c r="G581" s="1" t="s">
        <v>211</v>
      </c>
      <c r="H581" s="3">
        <f>DATE(2024,8,30)</f>
        <v>45534</v>
      </c>
      <c r="I581" s="3">
        <f>DATE(2024,8,29)</f>
        <v>45533</v>
      </c>
      <c r="J581" s="1" t="s">
        <v>72</v>
      </c>
      <c r="K581" s="1" t="s">
        <v>73</v>
      </c>
    </row>
    <row r="582" spans="1:11">
      <c r="A582" s="1">
        <v>580</v>
      </c>
      <c r="B582" s="1" t="s">
        <v>909</v>
      </c>
      <c r="C582" s="2" t="s">
        <v>910</v>
      </c>
      <c r="D582" s="2" t="s">
        <v>911</v>
      </c>
      <c r="E582" s="1" t="s">
        <v>912</v>
      </c>
      <c r="F582" s="1" t="s">
        <v>913</v>
      </c>
      <c r="G582" s="1" t="s">
        <v>2510</v>
      </c>
      <c r="H582" s="3">
        <f>DATE(2024,10,25)</f>
        <v>45590</v>
      </c>
      <c r="I582" s="3">
        <f>DATE(2024,10,24)</f>
        <v>45589</v>
      </c>
      <c r="J582" s="1" t="s">
        <v>72</v>
      </c>
      <c r="K582" s="1" t="s">
        <v>73</v>
      </c>
    </row>
    <row r="583" spans="1:11">
      <c r="A583" s="1">
        <v>581</v>
      </c>
      <c r="B583" s="1" t="s">
        <v>1171</v>
      </c>
      <c r="C583" s="2" t="s">
        <v>1172</v>
      </c>
      <c r="D583" s="2" t="s">
        <v>1173</v>
      </c>
      <c r="E583" s="1" t="s">
        <v>1174</v>
      </c>
      <c r="F583" s="1" t="s">
        <v>1175</v>
      </c>
      <c r="G583" s="1" t="s">
        <v>71</v>
      </c>
      <c r="H583" s="3">
        <f>DATE(2024,9,19)</f>
        <v>45554</v>
      </c>
      <c r="I583" s="3">
        <f>DATE(2024,9,13)</f>
        <v>45548</v>
      </c>
      <c r="J583" s="1" t="s">
        <v>72</v>
      </c>
      <c r="K583" s="1" t="s">
        <v>73</v>
      </c>
    </row>
    <row r="584" spans="1:11">
      <c r="A584" s="1">
        <v>582</v>
      </c>
      <c r="B584" s="1" t="s">
        <v>2152</v>
      </c>
      <c r="C584" s="2" t="s">
        <v>2153</v>
      </c>
      <c r="D584" s="2" t="s">
        <v>2154</v>
      </c>
      <c r="E584" s="1" t="s">
        <v>2155</v>
      </c>
      <c r="F584" s="1" t="s">
        <v>2156</v>
      </c>
      <c r="G584" s="1" t="s">
        <v>2510</v>
      </c>
      <c r="H584" s="3">
        <f>DATE(2024,4,15)</f>
        <v>45397</v>
      </c>
      <c r="I584" s="3">
        <f>DATE(2024,6,28)</f>
        <v>45471</v>
      </c>
      <c r="J584" s="1" t="s">
        <v>72</v>
      </c>
      <c r="K584" s="1" t="s">
        <v>73</v>
      </c>
    </row>
    <row r="585" spans="1:11">
      <c r="A585" s="1">
        <v>583</v>
      </c>
      <c r="B585" s="1" t="s">
        <v>1379</v>
      </c>
      <c r="C585" s="2" t="s">
        <v>1380</v>
      </c>
      <c r="D585" s="2" t="s">
        <v>1381</v>
      </c>
      <c r="E585" s="1" t="s">
        <v>1179</v>
      </c>
      <c r="F585" s="1" t="s">
        <v>1382</v>
      </c>
      <c r="G585" s="1" t="s">
        <v>2510</v>
      </c>
      <c r="H585" s="3">
        <f>DATE(2024,8,5)</f>
        <v>45509</v>
      </c>
      <c r="I585" s="3">
        <f>DATE(2024,8,5)</f>
        <v>45509</v>
      </c>
      <c r="J585" s="1" t="s">
        <v>72</v>
      </c>
      <c r="K585" s="1" t="s">
        <v>73</v>
      </c>
    </row>
    <row r="586" spans="1:11">
      <c r="A586" s="1">
        <v>584</v>
      </c>
      <c r="B586" s="1" t="s">
        <v>1830</v>
      </c>
      <c r="C586" s="2" t="s">
        <v>1831</v>
      </c>
      <c r="D586" s="2" t="s">
        <v>1832</v>
      </c>
      <c r="E586" s="1" t="s">
        <v>1628</v>
      </c>
      <c r="F586" s="1" t="s">
        <v>1833</v>
      </c>
      <c r="G586" s="1" t="s">
        <v>2510</v>
      </c>
      <c r="H586" s="3">
        <f>DATE(2024,7,20)</f>
        <v>45493</v>
      </c>
      <c r="I586" s="3">
        <f>DATE(2024,7,15)</f>
        <v>45488</v>
      </c>
      <c r="J586" s="1" t="s">
        <v>72</v>
      </c>
      <c r="K586" s="1" t="s">
        <v>73</v>
      </c>
    </row>
    <row r="587" spans="1:11">
      <c r="A587" s="1">
        <v>585</v>
      </c>
      <c r="B587" s="1" t="s">
        <v>2066</v>
      </c>
      <c r="C587" s="2" t="s">
        <v>2067</v>
      </c>
      <c r="D587" s="2" t="s">
        <v>2068</v>
      </c>
      <c r="E587" s="1" t="s">
        <v>1693</v>
      </c>
      <c r="F587" s="1" t="s">
        <v>2069</v>
      </c>
      <c r="G587" s="1" t="s">
        <v>2510</v>
      </c>
      <c r="H587" s="3">
        <f>DATE(2024,4,30)</f>
        <v>45412</v>
      </c>
      <c r="I587" s="3">
        <f>DATE(2024,4,29)</f>
        <v>45411</v>
      </c>
      <c r="J587" s="1" t="s">
        <v>72</v>
      </c>
      <c r="K587" s="1" t="s">
        <v>73</v>
      </c>
    </row>
    <row r="588" spans="1:11">
      <c r="A588" s="1">
        <v>586</v>
      </c>
      <c r="B588" s="1" t="s">
        <v>1933</v>
      </c>
      <c r="C588" s="2" t="s">
        <v>1934</v>
      </c>
      <c r="D588" s="2" t="s">
        <v>1935</v>
      </c>
      <c r="E588" s="1" t="s">
        <v>1914</v>
      </c>
      <c r="F588" s="1" t="s">
        <v>1936</v>
      </c>
      <c r="G588" s="1" t="s">
        <v>2510</v>
      </c>
      <c r="H588" s="3">
        <f>DATE(2024,6,25)</f>
        <v>45468</v>
      </c>
      <c r="I588" s="3">
        <f>DATE(2024,10,18)</f>
        <v>45583</v>
      </c>
      <c r="J588" s="1" t="s">
        <v>72</v>
      </c>
      <c r="K588" s="1" t="s">
        <v>1592</v>
      </c>
    </row>
    <row r="589" spans="1:11">
      <c r="A589" s="1">
        <v>587</v>
      </c>
      <c r="B589" s="1" t="s">
        <v>1587</v>
      </c>
      <c r="C589" s="2" t="s">
        <v>1588</v>
      </c>
      <c r="D589" s="2" t="s">
        <v>1589</v>
      </c>
      <c r="E589" s="1" t="s">
        <v>1590</v>
      </c>
      <c r="F589" s="1" t="s">
        <v>1591</v>
      </c>
      <c r="G589" s="1" t="s">
        <v>71</v>
      </c>
      <c r="H589" s="3">
        <f>DATE(2024,7,20)</f>
        <v>45493</v>
      </c>
      <c r="I589" s="3">
        <f>DATE(2024,7,17)</f>
        <v>45490</v>
      </c>
      <c r="J589" s="1" t="s">
        <v>72</v>
      </c>
      <c r="K589" s="1" t="s">
        <v>1592</v>
      </c>
    </row>
    <row r="590" spans="1:11">
      <c r="A590" s="1">
        <v>588</v>
      </c>
      <c r="B590" s="1" t="s">
        <v>1593</v>
      </c>
      <c r="C590" s="2" t="s">
        <v>1594</v>
      </c>
      <c r="D590" s="2" t="s">
        <v>1595</v>
      </c>
      <c r="E590" s="1" t="s">
        <v>1590</v>
      </c>
      <c r="F590" s="1" t="s">
        <v>1596</v>
      </c>
      <c r="G590" s="1" t="s">
        <v>71</v>
      </c>
      <c r="H590" s="3">
        <f>DATE(2024,8,20)</f>
        <v>45524</v>
      </c>
      <c r="I590" s="3">
        <f>DATE(2024,8,20)</f>
        <v>45524</v>
      </c>
      <c r="J590" s="1" t="s">
        <v>72</v>
      </c>
      <c r="K590" s="1" t="s">
        <v>1592</v>
      </c>
    </row>
    <row r="591" spans="1:11">
      <c r="A591" s="1">
        <v>589</v>
      </c>
      <c r="B591" s="1" t="s">
        <v>1425</v>
      </c>
      <c r="C591" s="2" t="s">
        <v>1426</v>
      </c>
      <c r="D591" s="2" t="s">
        <v>1427</v>
      </c>
      <c r="E591" s="1" t="s">
        <v>729</v>
      </c>
      <c r="F591" s="1" t="s">
        <v>1428</v>
      </c>
      <c r="G591" s="1" t="s">
        <v>71</v>
      </c>
      <c r="H591" s="3">
        <f>DATE(2024,5,10)</f>
        <v>45422</v>
      </c>
      <c r="I591" s="3">
        <f>DATE(2024,5,14)</f>
        <v>45426</v>
      </c>
      <c r="J591" s="1" t="s">
        <v>72</v>
      </c>
      <c r="K591" s="1" t="s">
        <v>72</v>
      </c>
    </row>
    <row r="592" spans="1:11">
      <c r="A592" s="1">
        <v>590</v>
      </c>
      <c r="B592" s="1" t="s">
        <v>1770</v>
      </c>
      <c r="C592" s="2" t="s">
        <v>1771</v>
      </c>
      <c r="D592" s="2" t="s">
        <v>1772</v>
      </c>
      <c r="E592" s="1" t="s">
        <v>393</v>
      </c>
      <c r="F592" s="1" t="s">
        <v>1773</v>
      </c>
      <c r="G592" s="1" t="s">
        <v>144</v>
      </c>
      <c r="H592" s="3">
        <f>DATE(2024,8,23)</f>
        <v>45527</v>
      </c>
      <c r="I592" s="3">
        <f>DATE(2024,9,23)</f>
        <v>45558</v>
      </c>
      <c r="J592" s="1" t="s">
        <v>72</v>
      </c>
      <c r="K592" s="1" t="s">
        <v>72</v>
      </c>
    </row>
    <row r="593" spans="1:18">
      <c r="A593" s="1">
        <v>591</v>
      </c>
      <c r="B593" s="1" t="s">
        <v>2443</v>
      </c>
      <c r="C593" s="2" t="s">
        <v>2444</v>
      </c>
      <c r="D593" s="2" t="s">
        <v>2445</v>
      </c>
      <c r="E593" s="1" t="s">
        <v>533</v>
      </c>
      <c r="F593" s="1" t="s">
        <v>2446</v>
      </c>
      <c r="G593" s="1" t="s">
        <v>2510</v>
      </c>
      <c r="H593" s="3">
        <f>DATE(2024,7,10)</f>
        <v>45483</v>
      </c>
      <c r="I593" s="3">
        <f>DATE(2024,10,18)</f>
        <v>45583</v>
      </c>
      <c r="J593" s="1" t="s">
        <v>72</v>
      </c>
      <c r="K593" s="1" t="s">
        <v>72</v>
      </c>
    </row>
    <row r="594" spans="1:18">
      <c r="A594" s="1">
        <v>592</v>
      </c>
      <c r="B594" s="1" t="s">
        <v>2070</v>
      </c>
      <c r="C594" s="2" t="s">
        <v>2071</v>
      </c>
      <c r="D594" s="2" t="s">
        <v>13</v>
      </c>
      <c r="E594" s="1" t="s">
        <v>191</v>
      </c>
      <c r="F594" s="1" t="s">
        <v>2072</v>
      </c>
      <c r="G594" s="1" t="s">
        <v>2510</v>
      </c>
      <c r="H594" s="3">
        <f>DATE(2024,8,8)</f>
        <v>45512</v>
      </c>
      <c r="I594" s="3">
        <f>DATE(2024,9,23)</f>
        <v>45558</v>
      </c>
      <c r="J594" s="1" t="s">
        <v>72</v>
      </c>
      <c r="K594" s="1" t="s">
        <v>72</v>
      </c>
    </row>
    <row r="595" spans="1:18">
      <c r="A595" s="1">
        <v>593</v>
      </c>
      <c r="B595" s="1" t="s">
        <v>1834</v>
      </c>
      <c r="C595" s="2" t="s">
        <v>1835</v>
      </c>
      <c r="D595" s="2" t="s">
        <v>1836</v>
      </c>
      <c r="E595" s="1" t="s">
        <v>980</v>
      </c>
      <c r="F595" s="1" t="s">
        <v>1837</v>
      </c>
      <c r="G595" s="1" t="s">
        <v>2510</v>
      </c>
      <c r="H595" s="3">
        <f>DATE(2024,4,26)</f>
        <v>45408</v>
      </c>
      <c r="I595" s="3">
        <f>DATE(2024,5,3)</f>
        <v>45415</v>
      </c>
      <c r="J595" s="1" t="s">
        <v>72</v>
      </c>
      <c r="K595" s="1" t="s">
        <v>72</v>
      </c>
    </row>
    <row r="596" spans="1:18">
      <c r="A596" s="1">
        <v>594</v>
      </c>
      <c r="B596" s="1" t="s">
        <v>873</v>
      </c>
      <c r="C596" s="2" t="s">
        <v>874</v>
      </c>
      <c r="D596" s="2" t="s">
        <v>875</v>
      </c>
      <c r="E596" s="1" t="s">
        <v>729</v>
      </c>
      <c r="F596" s="1" t="s">
        <v>876</v>
      </c>
      <c r="G596" s="1" t="s">
        <v>2510</v>
      </c>
      <c r="H596" s="3">
        <f>DATE(2024,3,28)</f>
        <v>45379</v>
      </c>
      <c r="I596" s="3">
        <f>DATE(2024,4,5)</f>
        <v>45387</v>
      </c>
      <c r="J596" s="1" t="s">
        <v>72</v>
      </c>
      <c r="K596" s="1" t="s">
        <v>72</v>
      </c>
    </row>
    <row r="597" spans="1:18">
      <c r="A597" s="1">
        <v>595</v>
      </c>
      <c r="B597" s="1" t="s">
        <v>1888</v>
      </c>
      <c r="C597" s="2" t="s">
        <v>1889</v>
      </c>
      <c r="D597" s="2" t="s">
        <v>13</v>
      </c>
      <c r="E597" s="1" t="s">
        <v>595</v>
      </c>
      <c r="F597" s="1" t="s">
        <v>1890</v>
      </c>
      <c r="G597" s="1" t="s">
        <v>2510</v>
      </c>
      <c r="H597" s="3">
        <f>DATE(2024,9,27)</f>
        <v>45562</v>
      </c>
      <c r="I597" s="3">
        <f>DATE(2024,10,7)</f>
        <v>45572</v>
      </c>
      <c r="J597" s="1" t="s">
        <v>72</v>
      </c>
      <c r="K597" s="1" t="s">
        <v>72</v>
      </c>
    </row>
    <row r="598" spans="1:18">
      <c r="A598" s="1">
        <v>596</v>
      </c>
      <c r="B598" s="1" t="s">
        <v>1676</v>
      </c>
      <c r="C598" s="2" t="s">
        <v>1677</v>
      </c>
      <c r="D598" s="2" t="s">
        <v>1678</v>
      </c>
      <c r="E598" s="1" t="s">
        <v>478</v>
      </c>
      <c r="F598" s="1" t="s">
        <v>1679</v>
      </c>
      <c r="G598" s="1" t="s">
        <v>53</v>
      </c>
      <c r="H598" s="3">
        <f>DATE(2024,6,25)</f>
        <v>45468</v>
      </c>
      <c r="I598" s="3">
        <f>DATE(2024,6,28)</f>
        <v>45471</v>
      </c>
      <c r="J598" s="1" t="s">
        <v>72</v>
      </c>
      <c r="K598" s="1" t="s">
        <v>376</v>
      </c>
    </row>
    <row r="599" spans="1:18">
      <c r="A599" s="1">
        <v>597</v>
      </c>
      <c r="B599" s="1" t="s">
        <v>371</v>
      </c>
      <c r="C599" s="2" t="s">
        <v>372</v>
      </c>
      <c r="D599" s="2" t="s">
        <v>373</v>
      </c>
      <c r="E599" s="1" t="s">
        <v>374</v>
      </c>
      <c r="F599" s="1" t="s">
        <v>375</v>
      </c>
      <c r="G599" s="1" t="s">
        <v>53</v>
      </c>
      <c r="H599" s="3">
        <f>DATE(2024,5,9)</f>
        <v>45421</v>
      </c>
      <c r="I599" s="3">
        <f>DATE(2024,8,8)</f>
        <v>45512</v>
      </c>
      <c r="J599" s="1" t="s">
        <v>72</v>
      </c>
      <c r="K599" s="1" t="s">
        <v>376</v>
      </c>
    </row>
    <row r="600" spans="1:18">
      <c r="A600" s="1">
        <v>598</v>
      </c>
      <c r="B600" s="1" t="s">
        <v>492</v>
      </c>
      <c r="C600" s="2" t="s">
        <v>493</v>
      </c>
      <c r="D600" s="2" t="s">
        <v>494</v>
      </c>
      <c r="E600" s="1" t="s">
        <v>448</v>
      </c>
      <c r="F600" s="1" t="s">
        <v>495</v>
      </c>
      <c r="G600" s="1" t="s">
        <v>496</v>
      </c>
      <c r="H600" s="3">
        <f>DATE(2024,1,5)</f>
        <v>45296</v>
      </c>
      <c r="I600" s="3">
        <f>DATE(2024,2,6)</f>
        <v>45328</v>
      </c>
      <c r="J600" s="1" t="s">
        <v>497</v>
      </c>
      <c r="K600" s="1" t="s">
        <v>498</v>
      </c>
    </row>
    <row r="601" spans="1:18">
      <c r="A601" s="1">
        <v>599</v>
      </c>
      <c r="B601" s="1" t="s">
        <v>1396</v>
      </c>
      <c r="C601" s="2" t="s">
        <v>1397</v>
      </c>
      <c r="D601" s="2" t="s">
        <v>1398</v>
      </c>
      <c r="E601" s="1" t="s">
        <v>478</v>
      </c>
      <c r="F601" s="1" t="s">
        <v>1399</v>
      </c>
      <c r="G601" s="1" t="s">
        <v>496</v>
      </c>
      <c r="H601" s="3">
        <f>DATE(2024,10,22)</f>
        <v>45587</v>
      </c>
      <c r="I601" s="3">
        <f>DATE(2024,10,16)</f>
        <v>45581</v>
      </c>
      <c r="J601" s="1" t="s">
        <v>497</v>
      </c>
      <c r="K601" s="1" t="s">
        <v>498</v>
      </c>
    </row>
    <row r="602" spans="1:18">
      <c r="A602" s="1">
        <v>600</v>
      </c>
      <c r="B602" s="1" t="s">
        <v>422</v>
      </c>
      <c r="C602" s="2" t="s">
        <v>423</v>
      </c>
      <c r="D602" s="2" t="s">
        <v>424</v>
      </c>
      <c r="E602" s="1" t="s">
        <v>170</v>
      </c>
      <c r="F602" s="1" t="s">
        <v>425</v>
      </c>
      <c r="G602" s="1" t="s">
        <v>53</v>
      </c>
      <c r="H602" s="3">
        <f>DATE(2024,3,6)</f>
        <v>45357</v>
      </c>
      <c r="I602" s="3">
        <f>DATE(2024,3,15)</f>
        <v>45366</v>
      </c>
      <c r="J602" s="1" t="s">
        <v>118</v>
      </c>
      <c r="K602" s="1" t="s">
        <v>426</v>
      </c>
    </row>
    <row r="603" spans="1:18">
      <c r="A603" s="1">
        <v>601</v>
      </c>
      <c r="B603" s="1" t="s">
        <v>571</v>
      </c>
      <c r="C603" s="2" t="s">
        <v>572</v>
      </c>
      <c r="D603" s="2" t="s">
        <v>13</v>
      </c>
      <c r="E603" s="1" t="s">
        <v>170</v>
      </c>
      <c r="F603" s="1" t="s">
        <v>573</v>
      </c>
      <c r="G603" s="1" t="s">
        <v>2510</v>
      </c>
      <c r="H603" s="3">
        <f>DATE(2024,2,27)</f>
        <v>45349</v>
      </c>
      <c r="I603" s="3">
        <f>DATE(2024,3,15)</f>
        <v>45366</v>
      </c>
      <c r="J603" s="1" t="s">
        <v>118</v>
      </c>
      <c r="K603" s="1" t="s">
        <v>426</v>
      </c>
    </row>
    <row r="604" spans="1:18">
      <c r="A604" s="1">
        <v>602</v>
      </c>
      <c r="B604" s="1" t="s">
        <v>557</v>
      </c>
      <c r="C604" s="2" t="s">
        <v>558</v>
      </c>
      <c r="D604" s="2" t="s">
        <v>559</v>
      </c>
      <c r="E604" s="1" t="s">
        <v>170</v>
      </c>
      <c r="F604" s="1" t="s">
        <v>560</v>
      </c>
      <c r="G604" s="1" t="s">
        <v>211</v>
      </c>
      <c r="H604" s="3">
        <f>DATE(2024,1,4)</f>
        <v>45295</v>
      </c>
      <c r="I604" s="3">
        <f>DATE(2024,3,15)</f>
        <v>45366</v>
      </c>
      <c r="J604" s="1" t="s">
        <v>118</v>
      </c>
      <c r="K604" s="1" t="s">
        <v>426</v>
      </c>
    </row>
    <row r="605" spans="1:18">
      <c r="A605" s="1">
        <v>603</v>
      </c>
      <c r="B605" s="1" t="s">
        <v>212</v>
      </c>
      <c r="C605" s="2" t="s">
        <v>213</v>
      </c>
      <c r="D605" s="2" t="s">
        <v>214</v>
      </c>
      <c r="E605" s="1" t="s">
        <v>170</v>
      </c>
      <c r="F605" s="1" t="s">
        <v>215</v>
      </c>
      <c r="G605" s="1" t="s">
        <v>211</v>
      </c>
      <c r="H605" s="3">
        <f>DATE(2024,8,26)</f>
        <v>45530</v>
      </c>
      <c r="I605" s="3">
        <f>DATE(2024,9,11)</f>
        <v>45546</v>
      </c>
      <c r="J605" s="1" t="s">
        <v>118</v>
      </c>
      <c r="K605" s="1" t="s">
        <v>216</v>
      </c>
    </row>
    <row r="606" spans="1:18">
      <c r="A606" s="1">
        <v>604</v>
      </c>
      <c r="B606" s="1" t="s">
        <v>2411</v>
      </c>
      <c r="C606" s="2" t="s">
        <v>2412</v>
      </c>
      <c r="D606" s="2" t="s">
        <v>13</v>
      </c>
      <c r="E606" s="1" t="s">
        <v>1356</v>
      </c>
      <c r="F606" s="1" t="s">
        <v>2413</v>
      </c>
      <c r="G606" s="1" t="s">
        <v>2510</v>
      </c>
      <c r="H606" s="3">
        <f>DATE(2024,7,15)</f>
        <v>45488</v>
      </c>
      <c r="I606" s="3">
        <f>DATE(2024,7,5)</f>
        <v>45478</v>
      </c>
      <c r="J606" s="1" t="s">
        <v>118</v>
      </c>
      <c r="K606" s="1" t="s">
        <v>216</v>
      </c>
    </row>
    <row r="607" spans="1:18">
      <c r="A607" s="1">
        <v>605</v>
      </c>
      <c r="B607" s="1" t="s">
        <v>2408</v>
      </c>
      <c r="C607" s="2" t="s">
        <v>2409</v>
      </c>
      <c r="D607" s="2" t="s">
        <v>13</v>
      </c>
      <c r="E607" s="1" t="s">
        <v>1356</v>
      </c>
      <c r="F607" s="1" t="s">
        <v>2410</v>
      </c>
      <c r="G607" s="1" t="s">
        <v>211</v>
      </c>
      <c r="H607" s="3">
        <f>DATE(2024,8,8)</f>
        <v>45512</v>
      </c>
      <c r="I607" s="3">
        <f>DATE(2024,8,9)</f>
        <v>45513</v>
      </c>
      <c r="J607" s="1" t="s">
        <v>118</v>
      </c>
      <c r="K607" s="1" t="s">
        <v>119</v>
      </c>
      <c r="L607" s="24"/>
      <c r="M607" s="24"/>
      <c r="N607" s="24"/>
      <c r="O607" s="24"/>
      <c r="P607" s="24"/>
      <c r="Q607" s="24"/>
      <c r="R607" s="24"/>
    </row>
    <row r="608" spans="1:18">
      <c r="A608" s="1">
        <v>606</v>
      </c>
      <c r="B608" s="1" t="s">
        <v>1041</v>
      </c>
      <c r="C608" s="2" t="s">
        <v>1042</v>
      </c>
      <c r="D608" s="2" t="s">
        <v>1043</v>
      </c>
      <c r="E608" s="1" t="s">
        <v>811</v>
      </c>
      <c r="F608" s="1" t="s">
        <v>1044</v>
      </c>
      <c r="G608" s="1" t="s">
        <v>2510</v>
      </c>
      <c r="H608" s="3">
        <f>DATE(2023,8,14)</f>
        <v>45152</v>
      </c>
      <c r="I608" s="3">
        <f>DATE(2024,2,5)</f>
        <v>45327</v>
      </c>
      <c r="J608" s="1" t="s">
        <v>118</v>
      </c>
      <c r="K608" s="1" t="s">
        <v>119</v>
      </c>
      <c r="L608" s="24"/>
      <c r="M608" s="24"/>
      <c r="N608" s="24"/>
      <c r="O608" s="24"/>
      <c r="P608" s="24"/>
      <c r="Q608" s="24"/>
      <c r="R608" s="24"/>
    </row>
    <row r="609" spans="1:18">
      <c r="A609" s="1">
        <v>607</v>
      </c>
      <c r="B609" s="1" t="s">
        <v>207</v>
      </c>
      <c r="C609" s="2" t="s">
        <v>208</v>
      </c>
      <c r="D609" s="2" t="s">
        <v>13</v>
      </c>
      <c r="E609" s="1" t="s">
        <v>209</v>
      </c>
      <c r="F609" s="1" t="s">
        <v>210</v>
      </c>
      <c r="G609" s="1" t="s">
        <v>211</v>
      </c>
      <c r="H609" s="3">
        <f>DATE(2024,5,23)</f>
        <v>45435</v>
      </c>
      <c r="I609" s="3">
        <f>DATE(2024,7,17)</f>
        <v>45490</v>
      </c>
      <c r="J609" s="1" t="s">
        <v>118</v>
      </c>
      <c r="K609" s="1" t="s">
        <v>119</v>
      </c>
      <c r="L609" s="24"/>
      <c r="M609" s="24"/>
      <c r="N609" s="24"/>
      <c r="O609" s="24"/>
      <c r="P609" s="24"/>
      <c r="Q609" s="24"/>
      <c r="R609" s="24"/>
    </row>
    <row r="610" spans="1:18">
      <c r="A610" s="1">
        <v>608</v>
      </c>
      <c r="B610" s="1" t="s">
        <v>753</v>
      </c>
      <c r="C610" s="2" t="s">
        <v>754</v>
      </c>
      <c r="D610" s="2" t="s">
        <v>755</v>
      </c>
      <c r="E610" s="1" t="s">
        <v>756</v>
      </c>
      <c r="F610" s="1" t="s">
        <v>757</v>
      </c>
      <c r="G610" s="1" t="s">
        <v>2510</v>
      </c>
      <c r="H610" s="3">
        <f>DATE(2023,9,15)</f>
        <v>45184</v>
      </c>
      <c r="I610" s="3">
        <f>DATE(2024,7,17)</f>
        <v>45490</v>
      </c>
      <c r="J610" s="1" t="s">
        <v>118</v>
      </c>
      <c r="K610" s="1" t="s">
        <v>119</v>
      </c>
      <c r="L610" s="24"/>
      <c r="M610" s="24"/>
      <c r="N610" s="24"/>
      <c r="O610" s="24"/>
      <c r="P610" s="24"/>
      <c r="Q610" s="24"/>
      <c r="R610" s="24"/>
    </row>
    <row r="611" spans="1:18">
      <c r="A611" s="1">
        <v>609</v>
      </c>
      <c r="B611" s="1" t="s">
        <v>735</v>
      </c>
      <c r="C611" s="2" t="s">
        <v>736</v>
      </c>
      <c r="D611" s="2" t="s">
        <v>13</v>
      </c>
      <c r="E611" s="1" t="s">
        <v>117</v>
      </c>
      <c r="F611" s="1" t="s">
        <v>737</v>
      </c>
      <c r="G611" s="1" t="s">
        <v>211</v>
      </c>
      <c r="H611" s="3">
        <f>DATE(2024,4,3)</f>
        <v>45385</v>
      </c>
      <c r="I611" s="3">
        <f>DATE(2024,4,3)</f>
        <v>45385</v>
      </c>
      <c r="J611" s="1" t="s">
        <v>118</v>
      </c>
      <c r="K611" s="1" t="s">
        <v>119</v>
      </c>
      <c r="L611" s="24"/>
      <c r="M611" s="24"/>
      <c r="N611" s="24"/>
      <c r="O611" s="24"/>
      <c r="P611" s="24"/>
      <c r="Q611" s="24"/>
      <c r="R611" s="24"/>
    </row>
    <row r="612" spans="1:18">
      <c r="A612" s="1">
        <v>610</v>
      </c>
      <c r="B612" s="1" t="s">
        <v>805</v>
      </c>
      <c r="C612" s="2" t="s">
        <v>806</v>
      </c>
      <c r="D612" s="2" t="s">
        <v>13</v>
      </c>
      <c r="E612" s="1" t="s">
        <v>117</v>
      </c>
      <c r="F612" s="1" t="s">
        <v>807</v>
      </c>
      <c r="G612" s="1" t="s">
        <v>53</v>
      </c>
      <c r="H612" s="3">
        <f>DATE(2024,9,11)</f>
        <v>45546</v>
      </c>
      <c r="I612" s="3">
        <f>DATE(2024,9,24)</f>
        <v>45559</v>
      </c>
      <c r="J612" s="1" t="s">
        <v>118</v>
      </c>
      <c r="K612" s="1" t="s">
        <v>119</v>
      </c>
      <c r="L612" s="24"/>
      <c r="M612" s="24"/>
      <c r="N612" s="24"/>
      <c r="O612" s="24"/>
      <c r="P612" s="24"/>
      <c r="Q612" s="24"/>
      <c r="R612" s="24"/>
    </row>
    <row r="613" spans="1:18">
      <c r="A613" s="1">
        <v>611</v>
      </c>
      <c r="B613" s="1" t="s">
        <v>345</v>
      </c>
      <c r="C613" s="2" t="s">
        <v>346</v>
      </c>
      <c r="D613" s="2" t="s">
        <v>347</v>
      </c>
      <c r="E613" s="1" t="s">
        <v>170</v>
      </c>
      <c r="F613" s="1" t="s">
        <v>348</v>
      </c>
      <c r="G613" s="1" t="s">
        <v>211</v>
      </c>
      <c r="H613" s="3">
        <f>DATE(2024,6,1)</f>
        <v>45444</v>
      </c>
      <c r="I613" s="3">
        <f>DATE(2024,6,14)</f>
        <v>45457</v>
      </c>
      <c r="J613" s="1" t="s">
        <v>118</v>
      </c>
      <c r="K613" s="1" t="s">
        <v>349</v>
      </c>
      <c r="L613" s="24"/>
      <c r="M613" s="24"/>
      <c r="N613" s="24"/>
      <c r="O613" s="24"/>
      <c r="P613" s="24"/>
      <c r="Q613" s="24"/>
      <c r="R613" s="24"/>
    </row>
    <row r="614" spans="1:18">
      <c r="A614" s="1">
        <v>612</v>
      </c>
      <c r="B614" s="1" t="s">
        <v>808</v>
      </c>
      <c r="C614" s="2" t="s">
        <v>809</v>
      </c>
      <c r="D614" s="2" t="s">
        <v>810</v>
      </c>
      <c r="E614" s="1" t="s">
        <v>811</v>
      </c>
      <c r="F614" s="1" t="s">
        <v>812</v>
      </c>
      <c r="G614" s="1" t="s">
        <v>2510</v>
      </c>
      <c r="H614" s="3">
        <f>DATE(2023,9,25)</f>
        <v>45194</v>
      </c>
      <c r="I614" s="3">
        <f>DATE(2024,2,5)</f>
        <v>45327</v>
      </c>
      <c r="J614" s="1" t="s">
        <v>118</v>
      </c>
      <c r="K614" s="1" t="s">
        <v>761</v>
      </c>
      <c r="L614" s="24"/>
      <c r="M614" s="24"/>
      <c r="N614" s="24"/>
      <c r="O614" s="24"/>
      <c r="P614" s="24"/>
      <c r="Q614" s="24"/>
      <c r="R614" s="24"/>
    </row>
    <row r="615" spans="1:18">
      <c r="A615" s="1">
        <v>613</v>
      </c>
      <c r="B615" s="1" t="s">
        <v>758</v>
      </c>
      <c r="C615" s="2" t="s">
        <v>759</v>
      </c>
      <c r="D615" s="2" t="s">
        <v>13</v>
      </c>
      <c r="E615" s="1" t="s">
        <v>756</v>
      </c>
      <c r="F615" s="1" t="s">
        <v>760</v>
      </c>
      <c r="G615" s="1" t="s">
        <v>2510</v>
      </c>
      <c r="H615" s="3">
        <f>DATE(2024,2,16)</f>
        <v>45338</v>
      </c>
      <c r="I615" s="3">
        <f>DATE(2024,2,28)</f>
        <v>45350</v>
      </c>
      <c r="J615" s="1" t="s">
        <v>118</v>
      </c>
      <c r="K615" s="1" t="s">
        <v>761</v>
      </c>
      <c r="L615" s="24"/>
      <c r="M615" s="24"/>
      <c r="N615" s="24"/>
      <c r="O615" s="24"/>
      <c r="P615" s="24"/>
      <c r="Q615" s="24"/>
      <c r="R615" s="24"/>
    </row>
    <row r="616" spans="1:18">
      <c r="A616" s="1">
        <v>614</v>
      </c>
      <c r="B616" s="1" t="s">
        <v>2278</v>
      </c>
      <c r="C616" s="2" t="s">
        <v>2279</v>
      </c>
      <c r="D616" s="2" t="s">
        <v>2280</v>
      </c>
      <c r="E616" s="1" t="s">
        <v>617</v>
      </c>
      <c r="F616" s="1" t="s">
        <v>2281</v>
      </c>
      <c r="G616" s="1" t="s">
        <v>2510</v>
      </c>
      <c r="H616" s="3">
        <f>DATE(2024,3,31)</f>
        <v>45382</v>
      </c>
      <c r="I616" s="3">
        <f>DATE(2024,3,25)</f>
        <v>45376</v>
      </c>
      <c r="J616" s="1" t="s">
        <v>118</v>
      </c>
      <c r="K616" s="1" t="s">
        <v>761</v>
      </c>
      <c r="L616" s="24"/>
      <c r="M616" s="24"/>
      <c r="N616" s="24"/>
      <c r="O616" s="24"/>
      <c r="P616" s="24"/>
      <c r="Q616" s="24"/>
      <c r="R616" s="24"/>
    </row>
    <row r="617" spans="1:18">
      <c r="A617" s="1">
        <v>615</v>
      </c>
      <c r="B617" s="1" t="s">
        <v>718</v>
      </c>
      <c r="C617" s="2" t="s">
        <v>719</v>
      </c>
      <c r="D617" s="2" t="s">
        <v>720</v>
      </c>
      <c r="E617" s="1" t="s">
        <v>197</v>
      </c>
      <c r="F617" s="1" t="s">
        <v>721</v>
      </c>
      <c r="G617" s="1" t="s">
        <v>71</v>
      </c>
      <c r="H617" s="3">
        <f>DATE(2024,5,31)</f>
        <v>45443</v>
      </c>
      <c r="I617" s="3">
        <f>DATE(2024,9,23)</f>
        <v>45558</v>
      </c>
      <c r="J617" s="1" t="s">
        <v>118</v>
      </c>
      <c r="K617" s="1" t="s">
        <v>172</v>
      </c>
      <c r="L617" s="24"/>
      <c r="M617" s="24"/>
      <c r="N617" s="24"/>
      <c r="O617" s="24"/>
      <c r="P617" s="24"/>
      <c r="Q617" s="24"/>
      <c r="R617" s="24"/>
    </row>
    <row r="618" spans="1:18">
      <c r="A618" s="1">
        <v>616</v>
      </c>
      <c r="B618" s="1" t="s">
        <v>167</v>
      </c>
      <c r="C618" s="2" t="s">
        <v>168</v>
      </c>
      <c r="D618" s="2" t="s">
        <v>169</v>
      </c>
      <c r="E618" s="1" t="s">
        <v>170</v>
      </c>
      <c r="F618" s="1" t="s">
        <v>171</v>
      </c>
      <c r="G618" s="1" t="s">
        <v>2510</v>
      </c>
      <c r="H618" s="3">
        <f>DATE(2024,3,21)</f>
        <v>45372</v>
      </c>
      <c r="I618" s="3">
        <f>DATE(2024,6,14)</f>
        <v>45457</v>
      </c>
      <c r="J618" s="1" t="s">
        <v>118</v>
      </c>
      <c r="K618" s="1" t="s">
        <v>172</v>
      </c>
      <c r="L618" s="24"/>
      <c r="M618" s="24"/>
      <c r="N618" s="24"/>
      <c r="O618" s="24"/>
      <c r="P618" s="24"/>
      <c r="Q618" s="24"/>
      <c r="R618" s="24"/>
    </row>
    <row r="619" spans="1:18">
      <c r="A619" s="1">
        <v>617</v>
      </c>
      <c r="B619" s="1" t="s">
        <v>194</v>
      </c>
      <c r="C619" s="2" t="s">
        <v>195</v>
      </c>
      <c r="D619" s="2" t="s">
        <v>196</v>
      </c>
      <c r="E619" s="1" t="s">
        <v>197</v>
      </c>
      <c r="F619" s="1" t="s">
        <v>198</v>
      </c>
      <c r="G619" s="1" t="s">
        <v>2510</v>
      </c>
      <c r="H619" s="3">
        <f>DATE(2023,3,15)</f>
        <v>45000</v>
      </c>
      <c r="I619" s="3">
        <f>DATE(2024,9,23)</f>
        <v>45558</v>
      </c>
      <c r="J619" s="1" t="s">
        <v>118</v>
      </c>
      <c r="K619" s="1" t="s">
        <v>172</v>
      </c>
      <c r="L619" s="24"/>
      <c r="M619" s="24"/>
      <c r="N619" s="24"/>
      <c r="O619" s="24"/>
      <c r="P619" s="24"/>
      <c r="Q619" s="24"/>
      <c r="R619" s="24"/>
    </row>
    <row r="620" spans="1:18">
      <c r="A620" s="1">
        <v>618</v>
      </c>
      <c r="B620" s="1" t="s">
        <v>315</v>
      </c>
      <c r="C620" s="2" t="s">
        <v>316</v>
      </c>
      <c r="D620" s="2" t="s">
        <v>317</v>
      </c>
      <c r="E620" s="1" t="s">
        <v>197</v>
      </c>
      <c r="F620" s="1" t="s">
        <v>318</v>
      </c>
      <c r="G620" s="1" t="s">
        <v>2510</v>
      </c>
      <c r="H620" s="3">
        <f>DATE(2024,5,31)</f>
        <v>45443</v>
      </c>
      <c r="I620" s="3">
        <f>DATE(2024,10,7)</f>
        <v>45572</v>
      </c>
      <c r="J620" s="1" t="s">
        <v>118</v>
      </c>
      <c r="K620" s="1" t="s">
        <v>172</v>
      </c>
      <c r="L620" s="24"/>
      <c r="M620" s="24"/>
      <c r="N620" s="24"/>
      <c r="O620" s="24"/>
      <c r="P620" s="24"/>
      <c r="Q620" s="24"/>
      <c r="R620" s="24"/>
    </row>
    <row r="621" spans="1:18">
      <c r="A621" s="1">
        <v>619</v>
      </c>
      <c r="B621" s="1" t="s">
        <v>199</v>
      </c>
      <c r="C621" s="2" t="s">
        <v>200</v>
      </c>
      <c r="D621" s="2" t="s">
        <v>201</v>
      </c>
      <c r="E621" s="1" t="s">
        <v>197</v>
      </c>
      <c r="F621" s="1" t="s">
        <v>202</v>
      </c>
      <c r="G621" s="1" t="s">
        <v>2510</v>
      </c>
      <c r="H621" s="3">
        <f>DATE(2023,7,28)</f>
        <v>45135</v>
      </c>
      <c r="I621" s="3">
        <f>DATE(2024,9,23)</f>
        <v>45558</v>
      </c>
      <c r="J621" s="1" t="s">
        <v>118</v>
      </c>
      <c r="K621" s="1" t="s">
        <v>172</v>
      </c>
      <c r="L621" s="24"/>
      <c r="M621" s="24"/>
      <c r="N621" s="24"/>
      <c r="O621" s="24"/>
      <c r="P621" s="24"/>
      <c r="Q621" s="24"/>
      <c r="R621" s="24"/>
    </row>
    <row r="622" spans="1:18">
      <c r="A622" s="1">
        <v>620</v>
      </c>
      <c r="B622" s="1" t="s">
        <v>357</v>
      </c>
      <c r="C622" s="2" t="s">
        <v>358</v>
      </c>
      <c r="D622" s="2" t="s">
        <v>359</v>
      </c>
      <c r="E622" s="1" t="s">
        <v>197</v>
      </c>
      <c r="F622" s="1" t="s">
        <v>360</v>
      </c>
      <c r="G622" s="1" t="s">
        <v>2510</v>
      </c>
      <c r="H622" s="3">
        <f>DATE(2023,12,29)</f>
        <v>45289</v>
      </c>
      <c r="I622" s="3">
        <f>DATE(2024,9,23)</f>
        <v>45558</v>
      </c>
      <c r="J622" s="1" t="s">
        <v>118</v>
      </c>
      <c r="K622" s="1" t="s">
        <v>172</v>
      </c>
      <c r="L622" s="24"/>
      <c r="M622" s="24"/>
      <c r="N622" s="24"/>
      <c r="O622" s="24"/>
      <c r="P622" s="24"/>
      <c r="Q622" s="24"/>
      <c r="R622" s="24"/>
    </row>
    <row r="623" spans="1:18">
      <c r="L623" s="24"/>
      <c r="M623" s="24"/>
      <c r="N623" s="24"/>
      <c r="O623" s="24"/>
      <c r="P623" s="24"/>
      <c r="Q623" s="24"/>
      <c r="R623" s="24"/>
    </row>
    <row r="624" spans="1:18">
      <c r="L624" s="24"/>
      <c r="M624" s="24"/>
      <c r="N624" s="24"/>
      <c r="O624" s="24"/>
      <c r="P624" s="24"/>
      <c r="Q624" s="24"/>
      <c r="R624" s="24"/>
    </row>
  </sheetData>
  <sortState xmlns:xlrd2="http://schemas.microsoft.com/office/spreadsheetml/2017/richdata2" ref="A4:Z623">
    <sortCondition ref="A3:A623"/>
  </sortState>
  <mergeCells count="11">
    <mergeCell ref="J1:J2"/>
    <mergeCell ref="K1:K2"/>
    <mergeCell ref="A1:A2"/>
    <mergeCell ref="B1:B2"/>
    <mergeCell ref="C1:C2"/>
    <mergeCell ref="D1:D2"/>
    <mergeCell ref="E1:E2"/>
    <mergeCell ref="F1:F2"/>
    <mergeCell ref="G1:G2"/>
    <mergeCell ref="H1:H2"/>
    <mergeCell ref="I1:I2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예원예술대입찰목록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이종훈</dc:creator>
  <cp:lastModifiedBy>황인호</cp:lastModifiedBy>
  <dcterms:created xsi:type="dcterms:W3CDTF">2024-10-29T06:22:47Z</dcterms:created>
  <dcterms:modified xsi:type="dcterms:W3CDTF">2024-11-05T05:42:41Z</dcterms:modified>
</cp:coreProperties>
</file>